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activeTab="1"/>
  </bookViews>
  <sheets>
    <sheet name="Люб. жим софт экип." sheetId="8" r:id="rId1"/>
    <sheet name="Люб. жим б.э." sheetId="7" r:id="rId2"/>
    <sheet name="ПРО жим софт экип." sheetId="6" r:id="rId3"/>
    <sheet name="ПРО жим б.э." sheetId="5" r:id="rId4"/>
    <sheet name="РЖ ПРО 55 кг" sheetId="9" r:id="rId5"/>
    <sheet name="РЖ Люб. 100 кг" sheetId="10" r:id="rId6"/>
    <sheet name="РЖ Люб. жен. 35 кг" sheetId="11" r:id="rId7"/>
  </sheets>
  <definedNames>
    <definedName name="_xlnm._FilterDatabase" localSheetId="3" hidden="1">'ПРО жим б.э.'!$A$1:$K$3</definedName>
  </definedNames>
  <calcPr calcId="124519" refMode="R1C1"/>
</workbook>
</file>

<file path=xl/calcChain.xml><?xml version="1.0" encoding="utf-8"?>
<calcChain xmlns="http://schemas.openxmlformats.org/spreadsheetml/2006/main">
  <c r="I6" i="11"/>
  <c r="I6" i="10"/>
  <c r="I19" i="9"/>
  <c r="I18"/>
  <c r="I17"/>
  <c r="I16"/>
  <c r="I15"/>
  <c r="I14"/>
  <c r="I13"/>
  <c r="I12"/>
  <c r="I11"/>
  <c r="I10"/>
  <c r="I9"/>
  <c r="I7"/>
  <c r="I6"/>
  <c r="L6" i="8"/>
  <c r="K6"/>
  <c r="D6"/>
  <c r="L38" i="7"/>
  <c r="K38"/>
  <c r="D38"/>
  <c r="L37"/>
  <c r="K37"/>
  <c r="D37"/>
  <c r="L34"/>
  <c r="K34"/>
  <c r="D34"/>
  <c r="L33"/>
  <c r="K33"/>
  <c r="D33"/>
  <c r="L30"/>
  <c r="K30"/>
  <c r="D30"/>
  <c r="L29"/>
  <c r="K29"/>
  <c r="D29"/>
  <c r="L28"/>
  <c r="K28"/>
  <c r="D28"/>
  <c r="L27"/>
  <c r="K27"/>
  <c r="D27"/>
  <c r="L24"/>
  <c r="K24"/>
  <c r="D24"/>
  <c r="L23"/>
  <c r="K23"/>
  <c r="D23"/>
  <c r="L22"/>
  <c r="K22"/>
  <c r="D22"/>
  <c r="L21"/>
  <c r="K21"/>
  <c r="D21"/>
  <c r="L20"/>
  <c r="K20"/>
  <c r="D20"/>
  <c r="L19"/>
  <c r="K19"/>
  <c r="D19"/>
  <c r="L16"/>
  <c r="K16"/>
  <c r="D16"/>
  <c r="L15"/>
  <c r="K15"/>
  <c r="D15"/>
  <c r="L12"/>
  <c r="K12"/>
  <c r="D12"/>
  <c r="L9"/>
  <c r="K9"/>
  <c r="D9"/>
  <c r="L6"/>
  <c r="K6"/>
  <c r="D6"/>
  <c r="L9" i="6"/>
  <c r="K9"/>
  <c r="D9"/>
  <c r="L6"/>
  <c r="K6"/>
  <c r="D6"/>
  <c r="L12" i="5"/>
  <c r="K12"/>
  <c r="D12"/>
  <c r="L9"/>
  <c r="K9"/>
  <c r="D9"/>
  <c r="L6"/>
  <c r="K6"/>
  <c r="D6"/>
</calcChain>
</file>

<file path=xl/sharedStrings.xml><?xml version="1.0" encoding="utf-8"?>
<sst xmlns="http://schemas.openxmlformats.org/spreadsheetml/2006/main" count="651" uniqueCount="312">
  <si>
    <t>ФИО</t>
  </si>
  <si>
    <t>Жим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</si>
  <si>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</si>
  <si>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</si>
  <si>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</si>
  <si>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</si>
  <si>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</si>
  <si>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</si>
  <si>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</si>
  <si>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Курск - Жим лежа
ПРО жим лежа без экипировки
Курск/Курская область мая 2017 г.</t>
  </si>
  <si>
    <t>Shv/Mel</t>
  </si>
  <si>
    <t>ВЕСОВАЯ КАТЕГОРИЯ   75</t>
  </si>
  <si>
    <t>Нехаев Артем</t>
  </si>
  <si>
    <t>1. Нехаев Артем</t>
  </si>
  <si>
    <t>Открытая (13.05.1987)/30</t>
  </si>
  <si>
    <t>68,25</t>
  </si>
  <si>
    <t xml:space="preserve">Лично </t>
  </si>
  <si>
    <t xml:space="preserve">Белгород/Белгородская область </t>
  </si>
  <si>
    <t>150,0</t>
  </si>
  <si>
    <t>155,0</t>
  </si>
  <si>
    <t>160,0</t>
  </si>
  <si>
    <t xml:space="preserve"> </t>
  </si>
  <si>
    <t>ВЕСОВАЯ КАТЕГОРИЯ   82.5</t>
  </si>
  <si>
    <t>Гребеник Артем</t>
  </si>
  <si>
    <t>1. Гребеник Артем</t>
  </si>
  <si>
    <t>Юниоры 20 - 23 (30.11.1994)/22</t>
  </si>
  <si>
    <t>81,50</t>
  </si>
  <si>
    <t>95,0</t>
  </si>
  <si>
    <t>102,5</t>
  </si>
  <si>
    <t>110,0</t>
  </si>
  <si>
    <t>ВЕСОВАЯ КАТЕГОРИЯ   110</t>
  </si>
  <si>
    <t>-. Рябов Максим</t>
  </si>
  <si>
    <t>Мастера 40 - 44 (19.04.1976)/41</t>
  </si>
  <si>
    <t>107,50</t>
  </si>
  <si>
    <t xml:space="preserve">Санкт Петербург/Ленинградская </t>
  </si>
  <si>
    <t>175,0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</si>
  <si>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</si>
  <si>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</si>
  <si>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</si>
  <si>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</si>
  <si>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</si>
  <si>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</si>
  <si>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</si>
  <si>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</si>
  <si>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</si>
  <si>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82,5</t>
  </si>
  <si>
    <t>69,3931</t>
  </si>
  <si>
    <t xml:space="preserve">Открытая </t>
  </si>
  <si>
    <t>75,0</t>
  </si>
  <si>
    <t>111,4063</t>
  </si>
  <si>
    <t>Результат</t>
  </si>
  <si>
    <t>Курск - Жим лежа
ПРО жим лежа в софт экипировке
Курск/Курская область мая 2017 г.</t>
  </si>
  <si>
    <t>ВЕСОВАЯ КАТЕГОРИЯ   90</t>
  </si>
  <si>
    <t>Рядинский Денис</t>
  </si>
  <si>
    <t>1. Рядинский Денис</t>
  </si>
  <si>
    <t>Открытая (06.07.1985)/31</t>
  </si>
  <si>
    <t>84,15</t>
  </si>
  <si>
    <t>195,0</t>
  </si>
  <si>
    <t>205,0</t>
  </si>
  <si>
    <t>210,0</t>
  </si>
  <si>
    <t>ВЕСОВАЯ КАТЕГОРИЯ   100</t>
  </si>
  <si>
    <t>Мельников Алексей</t>
  </si>
  <si>
    <t>1. Мельников Алексей</t>
  </si>
  <si>
    <t>Открытая (22.10.1987)/29</t>
  </si>
  <si>
    <t>97,10</t>
  </si>
  <si>
    <t xml:space="preserve">Москва </t>
  </si>
  <si>
    <t>310,0</t>
  </si>
  <si>
    <t>322,5o</t>
  </si>
  <si>
    <t>100,0</t>
  </si>
  <si>
    <t>322,5</t>
  </si>
  <si>
    <t>181,1160</t>
  </si>
  <si>
    <t>90,0</t>
  </si>
  <si>
    <t>128,2995</t>
  </si>
  <si>
    <t>Курск - Жим лежа
Любители жим лежа без экипировки
Курск/Курская область мая 2017 г.</t>
  </si>
  <si>
    <t>ВЕСОВАЯ КАТЕГОРИЯ   44</t>
  </si>
  <si>
    <t>Воронова Елизавета</t>
  </si>
  <si>
    <t>1. Воронова Елизавета</t>
  </si>
  <si>
    <t>Девушки 14 - 15 (09.06.2005)/11</t>
  </si>
  <si>
    <t>44,00</t>
  </si>
  <si>
    <t xml:space="preserve">ДЮСШ №4 </t>
  </si>
  <si>
    <t>60,0</t>
  </si>
  <si>
    <t>65,0</t>
  </si>
  <si>
    <t>ВЕСОВАЯ КАТЕГОРИЯ   60</t>
  </si>
  <si>
    <t>Логвинова Диана</t>
  </si>
  <si>
    <t>1. Логвинова Диана</t>
  </si>
  <si>
    <t>Юниорки 20 - 23 (17.11.1996)/20</t>
  </si>
  <si>
    <t>58,55</t>
  </si>
  <si>
    <t xml:space="preserve">Орёл/Орловская область </t>
  </si>
  <si>
    <t>70,0</t>
  </si>
  <si>
    <t>ВЕСОВАЯ КАТЕГОРИЯ   67.5</t>
  </si>
  <si>
    <t>Давыдова Ксения</t>
  </si>
  <si>
    <t>1. Давыдова Ксения</t>
  </si>
  <si>
    <t>Юниорки 20 - 23 (04.09.1995)/21</t>
  </si>
  <si>
    <t>65,30</t>
  </si>
  <si>
    <t xml:space="preserve">Екатеринбург/Свердловская область </t>
  </si>
  <si>
    <t>55,0</t>
  </si>
  <si>
    <t>-. Зачиналов Дмитрий</t>
  </si>
  <si>
    <t>Юниоры 20 - 23 (06.05.1995)/22</t>
  </si>
  <si>
    <t>75,00</t>
  </si>
  <si>
    <t xml:space="preserve">Железногорск/Курская область </t>
  </si>
  <si>
    <t>127,5</t>
  </si>
  <si>
    <t>Моренко Максим</t>
  </si>
  <si>
    <t>1. Моренко Максим</t>
  </si>
  <si>
    <t>Открытая (28.07.1987)/29</t>
  </si>
  <si>
    <t>74,40</t>
  </si>
  <si>
    <t>115,0</t>
  </si>
  <si>
    <t>120,0</t>
  </si>
  <si>
    <t>Карпачев Андрей</t>
  </si>
  <si>
    <t>1. Карпачев Андрей</t>
  </si>
  <si>
    <t>Открытая (26.02.1986)/31</t>
  </si>
  <si>
    <t>88,60</t>
  </si>
  <si>
    <t xml:space="preserve">Курск/Курская область </t>
  </si>
  <si>
    <t>Куликов Михаил</t>
  </si>
  <si>
    <t>2. Куликов Михаил</t>
  </si>
  <si>
    <t>Открытая (09.10.1989)/27</t>
  </si>
  <si>
    <t>88,95</t>
  </si>
  <si>
    <t>157,5</t>
  </si>
  <si>
    <t>Штым Василий</t>
  </si>
  <si>
    <t>3. Штым Василий</t>
  </si>
  <si>
    <t>Открытая (15.01.1988)/29</t>
  </si>
  <si>
    <t>87,00</t>
  </si>
  <si>
    <t xml:space="preserve">Шебекино/Белгородская область </t>
  </si>
  <si>
    <t>130,0</t>
  </si>
  <si>
    <t>137,5</t>
  </si>
  <si>
    <t>145,0</t>
  </si>
  <si>
    <t>Анисимов Роман</t>
  </si>
  <si>
    <t>4. Анисимов Роман</t>
  </si>
  <si>
    <t>Открытая (05.02.1984)/33</t>
  </si>
  <si>
    <t>88,90</t>
  </si>
  <si>
    <t>135,0</t>
  </si>
  <si>
    <t>140,0</t>
  </si>
  <si>
    <t>Бельтюков Евгений</t>
  </si>
  <si>
    <t>1. Бельтюков Евгений</t>
  </si>
  <si>
    <t>Мастера 40 - 44 (30.07.1976)/40</t>
  </si>
  <si>
    <t>88,65</t>
  </si>
  <si>
    <t xml:space="preserve">Североуральск/Свердловская область </t>
  </si>
  <si>
    <t>Кизилов Сергей</t>
  </si>
  <si>
    <t>2. Кизилов Сергей</t>
  </si>
  <si>
    <t>Мастера 40 - 44 (25.01.1975)/42</t>
  </si>
  <si>
    <t>88,70</t>
  </si>
  <si>
    <t>Бузин Евгений</t>
  </si>
  <si>
    <t>1. Бузин Евгений</t>
  </si>
  <si>
    <t>Открытая (07.02.1987)/30</t>
  </si>
  <si>
    <t>96,15</t>
  </si>
  <si>
    <t xml:space="preserve">Абакан/Хакасия </t>
  </si>
  <si>
    <t>180,0</t>
  </si>
  <si>
    <t>187,5</t>
  </si>
  <si>
    <t>197,5</t>
  </si>
  <si>
    <t>Калакуцкий Руслан</t>
  </si>
  <si>
    <t>2. Калакуцкий Руслан</t>
  </si>
  <si>
    <t>Открытая (22.04.1979)/38</t>
  </si>
  <si>
    <t>94,80</t>
  </si>
  <si>
    <t>165,0</t>
  </si>
  <si>
    <t>170,0</t>
  </si>
  <si>
    <t>Немцев Максим</t>
  </si>
  <si>
    <t>3. Немцев Максим</t>
  </si>
  <si>
    <t>Открытая (14.06.1991)/25</t>
  </si>
  <si>
    <t>93,25</t>
  </si>
  <si>
    <t>142,5</t>
  </si>
  <si>
    <t>Карпачев Михаил</t>
  </si>
  <si>
    <t>1. Карпачев Михаил</t>
  </si>
  <si>
    <t>Мастера 55 - 59 (11.11.1959)/57</t>
  </si>
  <si>
    <t>99,45</t>
  </si>
  <si>
    <t>Дроздов Игорь</t>
  </si>
  <si>
    <t>1. Дроздов Игорь</t>
  </si>
  <si>
    <t>Мастера 40 - 44 (14.02.1977)/40</t>
  </si>
  <si>
    <t>109,00</t>
  </si>
  <si>
    <t xml:space="preserve">Обоянь/Курская область </t>
  </si>
  <si>
    <t>167,5</t>
  </si>
  <si>
    <t>Ефипов Виктор</t>
  </si>
  <si>
    <t>1. Ефипов Виктор</t>
  </si>
  <si>
    <t>Мастера 60 - 64 (19.01.1956)/61</t>
  </si>
  <si>
    <t>105,00</t>
  </si>
  <si>
    <t xml:space="preserve">Вельск/Архангельская область </t>
  </si>
  <si>
    <t>ВЕСОВАЯ КАТЕГОРИЯ   125</t>
  </si>
  <si>
    <t>-. Госман Дмитрий</t>
  </si>
  <si>
    <t>Юниоры 20 - 23 (22.05.1993)/23</t>
  </si>
  <si>
    <t>123,30</t>
  </si>
  <si>
    <t xml:space="preserve">Донецк/Ростовская область </t>
  </si>
  <si>
    <t>Киселев Борис</t>
  </si>
  <si>
    <t>1. Киселев Борис</t>
  </si>
  <si>
    <t>Открытая (12.12.1982)/34</t>
  </si>
  <si>
    <t>120,50</t>
  </si>
  <si>
    <t>185,0</t>
  </si>
  <si>
    <t xml:space="preserve">Женщины </t>
  </si>
  <si>
    <t xml:space="preserve">Девушки </t>
  </si>
  <si>
    <t xml:space="preserve">Юноши 14 - 15 </t>
  </si>
  <si>
    <t>44,0</t>
  </si>
  <si>
    <t>88,6566</t>
  </si>
  <si>
    <t xml:space="preserve">Юниорки </t>
  </si>
  <si>
    <t>63,3615</t>
  </si>
  <si>
    <t>67,5</t>
  </si>
  <si>
    <t>49,0549</t>
  </si>
  <si>
    <t>111,4591</t>
  </si>
  <si>
    <t>125,0</t>
  </si>
  <si>
    <t>94,7700</t>
  </si>
  <si>
    <t>94,5600</t>
  </si>
  <si>
    <t>93,8025</t>
  </si>
  <si>
    <t>91,3725</t>
  </si>
  <si>
    <t>86,6810</t>
  </si>
  <si>
    <t>80,2970</t>
  </si>
  <si>
    <t>79,6095</t>
  </si>
  <si>
    <t>76,9005</t>
  </si>
  <si>
    <t xml:space="preserve">Мастера </t>
  </si>
  <si>
    <t xml:space="preserve">Мастера 60 - 64 </t>
  </si>
  <si>
    <t>124,7791</t>
  </si>
  <si>
    <t xml:space="preserve">Мастера 55 - 59 </t>
  </si>
  <si>
    <t>94,5291</t>
  </si>
  <si>
    <t xml:space="preserve">Мастера 40 - 44 </t>
  </si>
  <si>
    <t>94,0975</t>
  </si>
  <si>
    <t>91,5662</t>
  </si>
  <si>
    <t>86,3931</t>
  </si>
  <si>
    <t>Курск - Жим лежа
Любители жим лежа в софт экипировке
Курск/Курская область мая 2017 г.</t>
  </si>
  <si>
    <t>Цымбаренко Станислав</t>
  </si>
  <si>
    <t>1. Цымбаренко Станислав</t>
  </si>
  <si>
    <t>Юноши 18 - 19 (16.12.1997)/19</t>
  </si>
  <si>
    <t>81,00</t>
  </si>
  <si>
    <t>122,5</t>
  </si>
  <si>
    <t xml:space="preserve">Юноши </t>
  </si>
  <si>
    <t xml:space="preserve">Юноши 18 - 19 </t>
  </si>
  <si>
    <t>79,9180</t>
  </si>
  <si>
    <t>310</t>
  </si>
  <si>
    <t>Русский жим
Профессионалы 55 кг.
Курск/Курская область мая 2017 г.</t>
  </si>
  <si>
    <t>Жим мн. повт.</t>
  </si>
  <si>
    <t>Тоннаж</t>
  </si>
  <si>
    <t>Вес</t>
  </si>
  <si>
    <t>Повторы</t>
  </si>
  <si>
    <t>ВЕСОВАЯ КАТЕГОРИЯ   All</t>
  </si>
  <si>
    <t>1. Воронин Евгений</t>
  </si>
  <si>
    <t>Открытая (07.05.1985)/32</t>
  </si>
  <si>
    <t>80,75</t>
  </si>
  <si>
    <t>122,0</t>
  </si>
  <si>
    <t>83,096</t>
  </si>
  <si>
    <t>2. Макухин Александр</t>
  </si>
  <si>
    <t>Открытая (08.08.1991)/25</t>
  </si>
  <si>
    <t>70,45</t>
  </si>
  <si>
    <t xml:space="preserve">valhalla LABS Team </t>
  </si>
  <si>
    <t xml:space="preserve">Брянск/Брянская область </t>
  </si>
  <si>
    <t>103,0</t>
  </si>
  <si>
    <t>80,412</t>
  </si>
  <si>
    <t>3.Заболотников Иван</t>
  </si>
  <si>
    <t>Открытая (17.06.1979)/37</t>
  </si>
  <si>
    <t>71,40</t>
  </si>
  <si>
    <t xml:space="preserve">Королёв/Московская область </t>
  </si>
  <si>
    <t>91,0</t>
  </si>
  <si>
    <t>5005,0</t>
  </si>
  <si>
    <t>70,098</t>
  </si>
  <si>
    <t>4. Корнюхин Сергей</t>
  </si>
  <si>
    <t>Открытая (23.02.1981)/36</t>
  </si>
  <si>
    <t>107,20</t>
  </si>
  <si>
    <t>111,0</t>
  </si>
  <si>
    <t>56,950</t>
  </si>
  <si>
    <t>5. Егоров Александр</t>
  </si>
  <si>
    <t>Открытая (21.03.1983)/34</t>
  </si>
  <si>
    <t>76,10</t>
  </si>
  <si>
    <t xml:space="preserve">Луховицы/Московская область </t>
  </si>
  <si>
    <t>78,0</t>
  </si>
  <si>
    <t>56,374</t>
  </si>
  <si>
    <t>6. Огневой Николай</t>
  </si>
  <si>
    <t>Открытая (06.04.1981)/36</t>
  </si>
  <si>
    <t>73,00</t>
  </si>
  <si>
    <t>73,0</t>
  </si>
  <si>
    <t>55,000</t>
  </si>
  <si>
    <t>7. Гусейнов Азад</t>
  </si>
  <si>
    <t>Юноши 13 - 19 (10.09.1998)/18</t>
  </si>
  <si>
    <t>84,90</t>
  </si>
  <si>
    <t xml:space="preserve">Когалым/Ханты-Мансийский авт. окр. </t>
  </si>
  <si>
    <t>50,530</t>
  </si>
  <si>
    <t>8. Щёлоков Евгений</t>
  </si>
  <si>
    <t>Открытая (08.02.1982)/35</t>
  </si>
  <si>
    <t>114,50</t>
  </si>
  <si>
    <t>45,634</t>
  </si>
  <si>
    <t>9. Филатов Андрей</t>
  </si>
  <si>
    <t>Юниоры 20 - 23 (19.11.1993)/23</t>
  </si>
  <si>
    <t>83,80</t>
  </si>
  <si>
    <t>69,0</t>
  </si>
  <si>
    <t>45,287</t>
  </si>
  <si>
    <t>10. Бугорский Иван</t>
  </si>
  <si>
    <t>Юниоры 20 - 23 (18.04.1997)/20</t>
  </si>
  <si>
    <t>85,25</t>
  </si>
  <si>
    <t>45,162</t>
  </si>
  <si>
    <t>11. Вершков Олег</t>
  </si>
  <si>
    <t>Открытая (19.05.1981)/35</t>
  </si>
  <si>
    <t>89,20</t>
  </si>
  <si>
    <t>67,0</t>
  </si>
  <si>
    <t>41,312</t>
  </si>
  <si>
    <t>12. Караваев Владимир</t>
  </si>
  <si>
    <t>Мастера 50 - 59 (31.05.1961)/55</t>
  </si>
  <si>
    <t>77,90</t>
  </si>
  <si>
    <t>38,832</t>
  </si>
  <si>
    <t>13. Камоликов Игорь</t>
  </si>
  <si>
    <t>Мастера 50 - 59 (10.06.1964)/52</t>
  </si>
  <si>
    <t>109,90</t>
  </si>
  <si>
    <t>34,532</t>
  </si>
  <si>
    <t>14. Мардачев Александр</t>
  </si>
  <si>
    <t>Открытая (19.05.1978)/38</t>
  </si>
  <si>
    <t>86,80</t>
  </si>
  <si>
    <t>43,0</t>
  </si>
  <si>
    <t>27,247</t>
  </si>
  <si>
    <t>Русский жим
Любители 100 кг.
Курск/Курская область мая 2017 г.</t>
  </si>
  <si>
    <t>Мастера 60+ (19.01.1956)/61</t>
  </si>
  <si>
    <t>14,0</t>
  </si>
  <si>
    <t>13,334</t>
  </si>
  <si>
    <t>Русский жим
Любители 35 кг.
Курск/Курская область мая 2017 г.</t>
  </si>
  <si>
    <t>Девушки 13 - 19 (09.06.2005)/11</t>
  </si>
  <si>
    <t>35,0</t>
  </si>
  <si>
    <t>33,0</t>
  </si>
  <si>
    <t>26,250</t>
  </si>
  <si>
    <t>Коэфиц. Атлетизма</t>
  </si>
  <si>
    <t xml:space="preserve">Юноши 13 - 19 </t>
  </si>
  <si>
    <t>0,0</t>
  </si>
  <si>
    <t>1155,0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</si>
</sst>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z val="24"/>
      <color rgb="FFFF000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G11" sqref="G11"/>
    </sheetView>
  </sheetViews>
  <sheetFormatPr defaultRowHeight="12.75"/>
  <cols>
    <col min="1" max="1" width="26" style="5" bestFit="1" customWidth="1"/>
    <col min="2" max="2" width="27.71093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7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9" t="s">
        <v>212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3" customFormat="1" ht="62.1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0</v>
      </c>
      <c r="B3" s="37" t="s">
        <v>6</v>
      </c>
      <c r="C3" s="37" t="s">
        <v>8</v>
      </c>
      <c r="D3" s="39" t="s">
        <v>10</v>
      </c>
      <c r="E3" s="39" t="s">
        <v>4</v>
      </c>
      <c r="F3" s="39" t="s">
        <v>7</v>
      </c>
      <c r="G3" s="39" t="s">
        <v>1</v>
      </c>
      <c r="H3" s="39"/>
      <c r="I3" s="39"/>
      <c r="J3" s="39"/>
      <c r="K3" s="39" t="s">
        <v>50</v>
      </c>
      <c r="L3" s="39" t="s">
        <v>3</v>
      </c>
      <c r="M3" s="40" t="s">
        <v>2</v>
      </c>
    </row>
    <row r="4" spans="1:13" s="1" customFormat="1" ht="21" customHeight="1" thickBot="1">
      <c r="A4" s="36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5</v>
      </c>
      <c r="K4" s="38"/>
      <c r="L4" s="38"/>
      <c r="M4" s="41"/>
    </row>
    <row r="5" spans="1:13" ht="15">
      <c r="A5" s="42" t="s">
        <v>22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214</v>
      </c>
      <c r="B6" s="6" t="s">
        <v>215</v>
      </c>
      <c r="C6" s="6" t="s">
        <v>216</v>
      </c>
      <c r="D6" s="6" t="str">
        <f>"0,6273"</f>
        <v>0,6273</v>
      </c>
      <c r="E6" s="6" t="s">
        <v>79</v>
      </c>
      <c r="F6" s="6" t="s">
        <v>17</v>
      </c>
      <c r="G6" s="8" t="s">
        <v>105</v>
      </c>
      <c r="H6" s="8" t="s">
        <v>217</v>
      </c>
      <c r="I6" s="7" t="s">
        <v>122</v>
      </c>
      <c r="J6" s="7"/>
      <c r="K6" s="6" t="str">
        <f>"122,5"</f>
        <v>122,5</v>
      </c>
      <c r="L6" s="8" t="str">
        <f>"79,9180"</f>
        <v>79,9180</v>
      </c>
      <c r="M6" s="6" t="s">
        <v>21</v>
      </c>
    </row>
    <row r="8" spans="1:13" ht="15">
      <c r="E8" s="9"/>
      <c r="F8" s="27"/>
    </row>
    <row r="9" spans="1:13" ht="15">
      <c r="E9" s="9"/>
    </row>
    <row r="10" spans="1:13" ht="18">
      <c r="A10" s="10" t="s">
        <v>36</v>
      </c>
      <c r="B10" s="10"/>
    </row>
    <row r="11" spans="1:13" ht="15">
      <c r="A11" s="11" t="s">
        <v>37</v>
      </c>
      <c r="B11" s="11"/>
    </row>
    <row r="12" spans="1:13" ht="14.25">
      <c r="A12" s="13"/>
      <c r="B12" s="14" t="s">
        <v>218</v>
      </c>
    </row>
    <row r="13" spans="1:13" ht="15">
      <c r="A13" s="15" t="s">
        <v>39</v>
      </c>
      <c r="B13" s="15" t="s">
        <v>40</v>
      </c>
      <c r="C13" s="15" t="s">
        <v>41</v>
      </c>
      <c r="D13" s="15" t="s">
        <v>42</v>
      </c>
      <c r="E13" s="15" t="s">
        <v>43</v>
      </c>
    </row>
    <row r="14" spans="1:13">
      <c r="A14" s="12" t="s">
        <v>213</v>
      </c>
      <c r="B14" s="5" t="s">
        <v>219</v>
      </c>
      <c r="C14" s="5" t="s">
        <v>45</v>
      </c>
      <c r="D14" s="5" t="s">
        <v>217</v>
      </c>
      <c r="E14" s="16" t="s">
        <v>220</v>
      </c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>
      <selection activeCell="A3" sqref="A3:A4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5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9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3" customFormat="1" ht="62.1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0</v>
      </c>
      <c r="B3" s="37" t="s">
        <v>6</v>
      </c>
      <c r="C3" s="37" t="s">
        <v>8</v>
      </c>
      <c r="D3" s="39" t="s">
        <v>10</v>
      </c>
      <c r="E3" s="39" t="s">
        <v>4</v>
      </c>
      <c r="F3" s="39" t="s">
        <v>7</v>
      </c>
      <c r="G3" s="39" t="s">
        <v>1</v>
      </c>
      <c r="H3" s="39"/>
      <c r="I3" s="39"/>
      <c r="J3" s="39"/>
      <c r="K3" s="39" t="s">
        <v>50</v>
      </c>
      <c r="L3" s="39" t="s">
        <v>3</v>
      </c>
      <c r="M3" s="40" t="s">
        <v>2</v>
      </c>
    </row>
    <row r="4" spans="1:13" s="1" customFormat="1" ht="21" customHeight="1" thickBot="1">
      <c r="A4" s="36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5</v>
      </c>
      <c r="K4" s="38"/>
      <c r="L4" s="38"/>
      <c r="M4" s="41"/>
    </row>
    <row r="5" spans="1:13" ht="15">
      <c r="A5" s="42" t="s">
        <v>74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76</v>
      </c>
      <c r="B6" s="6" t="s">
        <v>77</v>
      </c>
      <c r="C6" s="6" t="s">
        <v>78</v>
      </c>
      <c r="D6" s="6" t="str">
        <f>"1,1089"</f>
        <v>1,1089</v>
      </c>
      <c r="E6" s="6" t="s">
        <v>79</v>
      </c>
      <c r="F6" s="6" t="s">
        <v>17</v>
      </c>
      <c r="G6" s="7" t="s">
        <v>80</v>
      </c>
      <c r="H6" s="8" t="s">
        <v>80</v>
      </c>
      <c r="I6" s="8" t="s">
        <v>81</v>
      </c>
      <c r="J6" s="7"/>
      <c r="K6" s="6" t="str">
        <f>"65,0"</f>
        <v>65,0</v>
      </c>
      <c r="L6" s="8" t="str">
        <f>"88,6566"</f>
        <v>88,6566</v>
      </c>
      <c r="M6" s="6" t="s">
        <v>21</v>
      </c>
    </row>
    <row r="8" spans="1:13" ht="15">
      <c r="A8" s="43" t="s">
        <v>82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>
      <c r="A9" s="6" t="s">
        <v>84</v>
      </c>
      <c r="B9" s="6" t="s">
        <v>85</v>
      </c>
      <c r="C9" s="6" t="s">
        <v>86</v>
      </c>
      <c r="D9" s="6" t="str">
        <f>"0,8788"</f>
        <v>0,8788</v>
      </c>
      <c r="E9" s="6" t="s">
        <v>16</v>
      </c>
      <c r="F9" s="6" t="s">
        <v>87</v>
      </c>
      <c r="G9" s="8" t="s">
        <v>88</v>
      </c>
      <c r="H9" s="7" t="s">
        <v>48</v>
      </c>
      <c r="I9" s="7" t="s">
        <v>48</v>
      </c>
      <c r="J9" s="7"/>
      <c r="K9" s="6" t="str">
        <f>"70,0"</f>
        <v>70,0</v>
      </c>
      <c r="L9" s="8" t="str">
        <f>"63,3615"</f>
        <v>63,3615</v>
      </c>
      <c r="M9" s="6" t="s">
        <v>21</v>
      </c>
    </row>
    <row r="11" spans="1:13" ht="15">
      <c r="A11" s="43" t="s">
        <v>89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3">
      <c r="A12" s="6" t="s">
        <v>91</v>
      </c>
      <c r="B12" s="6" t="s">
        <v>92</v>
      </c>
      <c r="C12" s="6" t="s">
        <v>93</v>
      </c>
      <c r="D12" s="6" t="str">
        <f>"0,8015"</f>
        <v>0,8015</v>
      </c>
      <c r="E12" s="6" t="s">
        <v>79</v>
      </c>
      <c r="F12" s="6" t="s">
        <v>94</v>
      </c>
      <c r="G12" s="8" t="s">
        <v>95</v>
      </c>
      <c r="H12" s="8" t="s">
        <v>80</v>
      </c>
      <c r="I12" s="7" t="s">
        <v>81</v>
      </c>
      <c r="J12" s="7"/>
      <c r="K12" s="6" t="str">
        <f>"60,0"</f>
        <v>60,0</v>
      </c>
      <c r="L12" s="8" t="str">
        <f>"49,0549"</f>
        <v>49,0549</v>
      </c>
      <c r="M12" s="6" t="s">
        <v>21</v>
      </c>
    </row>
    <row r="14" spans="1:13" ht="15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3">
      <c r="A15" s="17" t="s">
        <v>96</v>
      </c>
      <c r="B15" s="17" t="s">
        <v>97</v>
      </c>
      <c r="C15" s="17" t="s">
        <v>98</v>
      </c>
      <c r="D15" s="17" t="str">
        <f>"0,6645"</f>
        <v>0,6645</v>
      </c>
      <c r="E15" s="17" t="s">
        <v>16</v>
      </c>
      <c r="F15" s="17" t="s">
        <v>99</v>
      </c>
      <c r="G15" s="18" t="s">
        <v>100</v>
      </c>
      <c r="H15" s="18" t="s">
        <v>100</v>
      </c>
      <c r="I15" s="18" t="s">
        <v>100</v>
      </c>
      <c r="J15" s="18"/>
      <c r="K15" s="17" t="str">
        <f>"0,0"</f>
        <v>0,0</v>
      </c>
      <c r="L15" s="22" t="str">
        <f>"0,0000"</f>
        <v>0,0000</v>
      </c>
      <c r="M15" s="17" t="s">
        <v>21</v>
      </c>
    </row>
    <row r="16" spans="1:13">
      <c r="A16" s="19" t="s">
        <v>102</v>
      </c>
      <c r="B16" s="19" t="s">
        <v>103</v>
      </c>
      <c r="C16" s="19" t="s">
        <v>104</v>
      </c>
      <c r="D16" s="19" t="str">
        <f>"0,6687"</f>
        <v>0,6687</v>
      </c>
      <c r="E16" s="19" t="s">
        <v>16</v>
      </c>
      <c r="F16" s="19" t="s">
        <v>17</v>
      </c>
      <c r="G16" s="20" t="s">
        <v>105</v>
      </c>
      <c r="H16" s="21" t="s">
        <v>105</v>
      </c>
      <c r="I16" s="20" t="s">
        <v>106</v>
      </c>
      <c r="J16" s="20"/>
      <c r="K16" s="19" t="str">
        <f>"115,0"</f>
        <v>115,0</v>
      </c>
      <c r="L16" s="21" t="str">
        <f>"76,9005"</f>
        <v>76,9005</v>
      </c>
      <c r="M16" s="19" t="s">
        <v>21</v>
      </c>
    </row>
    <row r="18" spans="1:13" ht="15">
      <c r="A18" s="43" t="s">
        <v>52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3">
      <c r="A19" s="17" t="s">
        <v>108</v>
      </c>
      <c r="B19" s="17" t="s">
        <v>109</v>
      </c>
      <c r="C19" s="17" t="s">
        <v>110</v>
      </c>
      <c r="D19" s="17" t="str">
        <f>"0,5910"</f>
        <v>0,5910</v>
      </c>
      <c r="E19" s="17" t="s">
        <v>16</v>
      </c>
      <c r="F19" s="17" t="s">
        <v>111</v>
      </c>
      <c r="G19" s="22" t="s">
        <v>18</v>
      </c>
      <c r="H19" s="22" t="s">
        <v>19</v>
      </c>
      <c r="I19" s="22" t="s">
        <v>20</v>
      </c>
      <c r="J19" s="18"/>
      <c r="K19" s="17" t="str">
        <f>"160,0"</f>
        <v>160,0</v>
      </c>
      <c r="L19" s="22" t="str">
        <f>"94,5600"</f>
        <v>94,5600</v>
      </c>
      <c r="M19" s="17" t="s">
        <v>21</v>
      </c>
    </row>
    <row r="20" spans="1:13">
      <c r="A20" s="23" t="s">
        <v>113</v>
      </c>
      <c r="B20" s="23" t="s">
        <v>114</v>
      </c>
      <c r="C20" s="23" t="s">
        <v>115</v>
      </c>
      <c r="D20" s="23" t="str">
        <f>"0,5895"</f>
        <v>0,5895</v>
      </c>
      <c r="E20" s="23" t="s">
        <v>16</v>
      </c>
      <c r="F20" s="23" t="s">
        <v>111</v>
      </c>
      <c r="G20" s="25" t="s">
        <v>18</v>
      </c>
      <c r="H20" s="25" t="s">
        <v>19</v>
      </c>
      <c r="I20" s="24" t="s">
        <v>116</v>
      </c>
      <c r="J20" s="24"/>
      <c r="K20" s="23" t="str">
        <f>"155,0"</f>
        <v>155,0</v>
      </c>
      <c r="L20" s="25" t="str">
        <f>"91,3725"</f>
        <v>91,3725</v>
      </c>
      <c r="M20" s="23" t="s">
        <v>21</v>
      </c>
    </row>
    <row r="21" spans="1:13">
      <c r="A21" s="23" t="s">
        <v>118</v>
      </c>
      <c r="B21" s="23" t="s">
        <v>119</v>
      </c>
      <c r="C21" s="23" t="s">
        <v>120</v>
      </c>
      <c r="D21" s="23" t="str">
        <f>"0,5978"</f>
        <v>0,5978</v>
      </c>
      <c r="E21" s="23" t="s">
        <v>16</v>
      </c>
      <c r="F21" s="23" t="s">
        <v>121</v>
      </c>
      <c r="G21" s="25" t="s">
        <v>122</v>
      </c>
      <c r="H21" s="25" t="s">
        <v>123</v>
      </c>
      <c r="I21" s="25" t="s">
        <v>124</v>
      </c>
      <c r="J21" s="24"/>
      <c r="K21" s="23" t="str">
        <f>"145,0"</f>
        <v>145,0</v>
      </c>
      <c r="L21" s="25" t="str">
        <f>"86,6810"</f>
        <v>86,6810</v>
      </c>
      <c r="M21" s="23" t="s">
        <v>21</v>
      </c>
    </row>
    <row r="22" spans="1:13">
      <c r="A22" s="23" t="s">
        <v>126</v>
      </c>
      <c r="B22" s="23" t="s">
        <v>127</v>
      </c>
      <c r="C22" s="23" t="s">
        <v>128</v>
      </c>
      <c r="D22" s="23" t="str">
        <f>"0,5897"</f>
        <v>0,5897</v>
      </c>
      <c r="E22" s="23" t="s">
        <v>16</v>
      </c>
      <c r="F22" s="23" t="s">
        <v>121</v>
      </c>
      <c r="G22" s="25" t="s">
        <v>100</v>
      </c>
      <c r="H22" s="25" t="s">
        <v>129</v>
      </c>
      <c r="I22" s="24" t="s">
        <v>130</v>
      </c>
      <c r="J22" s="24"/>
      <c r="K22" s="23" t="str">
        <f>"135,0"</f>
        <v>135,0</v>
      </c>
      <c r="L22" s="25" t="str">
        <f>"79,6095"</f>
        <v>79,6095</v>
      </c>
      <c r="M22" s="23" t="s">
        <v>21</v>
      </c>
    </row>
    <row r="23" spans="1:13">
      <c r="A23" s="23" t="s">
        <v>132</v>
      </c>
      <c r="B23" s="23" t="s">
        <v>133</v>
      </c>
      <c r="C23" s="23" t="s">
        <v>134</v>
      </c>
      <c r="D23" s="23" t="str">
        <f>"0,5907"</f>
        <v>0,5907</v>
      </c>
      <c r="E23" s="23" t="s">
        <v>16</v>
      </c>
      <c r="F23" s="23" t="s">
        <v>135</v>
      </c>
      <c r="G23" s="25" t="s">
        <v>18</v>
      </c>
      <c r="H23" s="25" t="s">
        <v>19</v>
      </c>
      <c r="I23" s="24" t="s">
        <v>20</v>
      </c>
      <c r="J23" s="24"/>
      <c r="K23" s="23" t="str">
        <f>"155,0"</f>
        <v>155,0</v>
      </c>
      <c r="L23" s="25" t="str">
        <f>"91,5662"</f>
        <v>91,5662</v>
      </c>
      <c r="M23" s="23" t="s">
        <v>21</v>
      </c>
    </row>
    <row r="24" spans="1:13">
      <c r="A24" s="19" t="s">
        <v>137</v>
      </c>
      <c r="B24" s="19" t="s">
        <v>138</v>
      </c>
      <c r="C24" s="19" t="s">
        <v>139</v>
      </c>
      <c r="D24" s="19" t="str">
        <f>"0,5905"</f>
        <v>0,5905</v>
      </c>
      <c r="E24" s="19" t="s">
        <v>16</v>
      </c>
      <c r="F24" s="19" t="s">
        <v>111</v>
      </c>
      <c r="G24" s="20" t="s">
        <v>124</v>
      </c>
      <c r="H24" s="20" t="s">
        <v>124</v>
      </c>
      <c r="I24" s="21" t="s">
        <v>124</v>
      </c>
      <c r="J24" s="20"/>
      <c r="K24" s="19" t="str">
        <f>"145,0"</f>
        <v>145,0</v>
      </c>
      <c r="L24" s="21" t="str">
        <f>"86,3931"</f>
        <v>86,3931</v>
      </c>
      <c r="M24" s="19" t="s">
        <v>21</v>
      </c>
    </row>
    <row r="26" spans="1:13" ht="15">
      <c r="A26" s="43" t="s">
        <v>60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3">
      <c r="A27" s="17" t="s">
        <v>141</v>
      </c>
      <c r="B27" s="17" t="s">
        <v>142</v>
      </c>
      <c r="C27" s="17" t="s">
        <v>143</v>
      </c>
      <c r="D27" s="17" t="str">
        <f>"0,5644"</f>
        <v>0,5644</v>
      </c>
      <c r="E27" s="17" t="s">
        <v>16</v>
      </c>
      <c r="F27" s="17" t="s">
        <v>144</v>
      </c>
      <c r="G27" s="22" t="s">
        <v>145</v>
      </c>
      <c r="H27" s="22" t="s">
        <v>146</v>
      </c>
      <c r="I27" s="22" t="s">
        <v>147</v>
      </c>
      <c r="J27" s="18"/>
      <c r="K27" s="17" t="str">
        <f>"197,5"</f>
        <v>197,5</v>
      </c>
      <c r="L27" s="22" t="str">
        <f>"111,4591"</f>
        <v>111,4591</v>
      </c>
      <c r="M27" s="17" t="s">
        <v>21</v>
      </c>
    </row>
    <row r="28" spans="1:13">
      <c r="A28" s="23" t="s">
        <v>149</v>
      </c>
      <c r="B28" s="23" t="s">
        <v>150</v>
      </c>
      <c r="C28" s="23" t="s">
        <v>151</v>
      </c>
      <c r="D28" s="23" t="str">
        <f>"0,5685"</f>
        <v>0,5685</v>
      </c>
      <c r="E28" s="23" t="s">
        <v>16</v>
      </c>
      <c r="F28" s="23" t="s">
        <v>111</v>
      </c>
      <c r="G28" s="25" t="s">
        <v>20</v>
      </c>
      <c r="H28" s="25" t="s">
        <v>152</v>
      </c>
      <c r="I28" s="24" t="s">
        <v>153</v>
      </c>
      <c r="J28" s="24"/>
      <c r="K28" s="23" t="str">
        <f>"165,0"</f>
        <v>165,0</v>
      </c>
      <c r="L28" s="25" t="str">
        <f>"93,8025"</f>
        <v>93,8025</v>
      </c>
      <c r="M28" s="23" t="s">
        <v>21</v>
      </c>
    </row>
    <row r="29" spans="1:13">
      <c r="A29" s="23" t="s">
        <v>155</v>
      </c>
      <c r="B29" s="23" t="s">
        <v>156</v>
      </c>
      <c r="C29" s="23" t="s">
        <v>157</v>
      </c>
      <c r="D29" s="23" t="str">
        <f>"0,5735"</f>
        <v>0,5735</v>
      </c>
      <c r="E29" s="23" t="s">
        <v>16</v>
      </c>
      <c r="F29" s="23" t="s">
        <v>17</v>
      </c>
      <c r="G29" s="25" t="s">
        <v>122</v>
      </c>
      <c r="H29" s="25" t="s">
        <v>130</v>
      </c>
      <c r="I29" s="24" t="s">
        <v>158</v>
      </c>
      <c r="J29" s="24"/>
      <c r="K29" s="23" t="str">
        <f>"140,0"</f>
        <v>140,0</v>
      </c>
      <c r="L29" s="25" t="str">
        <f>"80,2970"</f>
        <v>80,2970</v>
      </c>
      <c r="M29" s="23" t="s">
        <v>21</v>
      </c>
    </row>
    <row r="30" spans="1:13">
      <c r="A30" s="19" t="s">
        <v>160</v>
      </c>
      <c r="B30" s="19" t="s">
        <v>161</v>
      </c>
      <c r="C30" s="19" t="s">
        <v>162</v>
      </c>
      <c r="D30" s="19" t="str">
        <f>"0,5554"</f>
        <v>0,5554</v>
      </c>
      <c r="E30" s="19" t="s">
        <v>16</v>
      </c>
      <c r="F30" s="19" t="s">
        <v>111</v>
      </c>
      <c r="G30" s="21" t="s">
        <v>105</v>
      </c>
      <c r="H30" s="20" t="s">
        <v>106</v>
      </c>
      <c r="I30" s="20" t="s">
        <v>106</v>
      </c>
      <c r="J30" s="20"/>
      <c r="K30" s="19" t="str">
        <f>"115,0"</f>
        <v>115,0</v>
      </c>
      <c r="L30" s="21" t="str">
        <f>"94,5291"</f>
        <v>94,5291</v>
      </c>
      <c r="M30" s="19" t="s">
        <v>21</v>
      </c>
    </row>
    <row r="32" spans="1:13" ht="15">
      <c r="A32" s="43" t="s">
        <v>30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3">
      <c r="A33" s="17" t="s">
        <v>164</v>
      </c>
      <c r="B33" s="17" t="s">
        <v>165</v>
      </c>
      <c r="C33" s="17" t="s">
        <v>166</v>
      </c>
      <c r="D33" s="17" t="str">
        <f>"0,5377"</f>
        <v>0,5377</v>
      </c>
      <c r="E33" s="17" t="s">
        <v>16</v>
      </c>
      <c r="F33" s="17" t="s">
        <v>167</v>
      </c>
      <c r="G33" s="22" t="s">
        <v>168</v>
      </c>
      <c r="H33" s="22" t="s">
        <v>35</v>
      </c>
      <c r="I33" s="18" t="s">
        <v>145</v>
      </c>
      <c r="J33" s="18"/>
      <c r="K33" s="17" t="str">
        <f>"175,0"</f>
        <v>175,0</v>
      </c>
      <c r="L33" s="22" t="str">
        <f>"94,0975"</f>
        <v>94,0975</v>
      </c>
      <c r="M33" s="17" t="s">
        <v>21</v>
      </c>
    </row>
    <row r="34" spans="1:13">
      <c r="A34" s="19" t="s">
        <v>170</v>
      </c>
      <c r="B34" s="19" t="s">
        <v>171</v>
      </c>
      <c r="C34" s="19" t="s">
        <v>172</v>
      </c>
      <c r="D34" s="19" t="str">
        <f>"0,5437"</f>
        <v>0,5437</v>
      </c>
      <c r="E34" s="19" t="s">
        <v>16</v>
      </c>
      <c r="F34" s="19" t="s">
        <v>173</v>
      </c>
      <c r="G34" s="21" t="s">
        <v>129</v>
      </c>
      <c r="H34" s="20" t="s">
        <v>130</v>
      </c>
      <c r="I34" s="20" t="s">
        <v>130</v>
      </c>
      <c r="J34" s="20"/>
      <c r="K34" s="19" t="str">
        <f>"135,0"</f>
        <v>135,0</v>
      </c>
      <c r="L34" s="21" t="str">
        <f>"124,7791"</f>
        <v>124,7791</v>
      </c>
      <c r="M34" s="19" t="s">
        <v>21</v>
      </c>
    </row>
    <row r="36" spans="1:13" ht="15">
      <c r="A36" s="43" t="s">
        <v>174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3">
      <c r="A37" s="17" t="s">
        <v>175</v>
      </c>
      <c r="B37" s="17" t="s">
        <v>176</v>
      </c>
      <c r="C37" s="17" t="s">
        <v>177</v>
      </c>
      <c r="D37" s="17" t="str">
        <f>"0,5234"</f>
        <v>0,5234</v>
      </c>
      <c r="E37" s="17" t="s">
        <v>16</v>
      </c>
      <c r="F37" s="17" t="s">
        <v>178</v>
      </c>
      <c r="G37" s="18" t="s">
        <v>57</v>
      </c>
      <c r="H37" s="18" t="s">
        <v>57</v>
      </c>
      <c r="I37" s="18" t="s">
        <v>57</v>
      </c>
      <c r="J37" s="18"/>
      <c r="K37" s="17" t="str">
        <f>"0,0"</f>
        <v>0,0</v>
      </c>
      <c r="L37" s="22" t="str">
        <f>"0,0000"</f>
        <v>0,0000</v>
      </c>
      <c r="M37" s="17" t="s">
        <v>21</v>
      </c>
    </row>
    <row r="38" spans="1:13">
      <c r="A38" s="19" t="s">
        <v>180</v>
      </c>
      <c r="B38" s="19" t="s">
        <v>181</v>
      </c>
      <c r="C38" s="19" t="s">
        <v>182</v>
      </c>
      <c r="D38" s="19" t="str">
        <f>"0,5265"</f>
        <v>0,5265</v>
      </c>
      <c r="E38" s="19" t="s">
        <v>16</v>
      </c>
      <c r="F38" s="19" t="s">
        <v>17</v>
      </c>
      <c r="G38" s="20" t="s">
        <v>145</v>
      </c>
      <c r="H38" s="21" t="s">
        <v>145</v>
      </c>
      <c r="I38" s="20" t="s">
        <v>183</v>
      </c>
      <c r="J38" s="20"/>
      <c r="K38" s="19" t="str">
        <f>"180,0"</f>
        <v>180,0</v>
      </c>
      <c r="L38" s="21" t="str">
        <f>"94,7700"</f>
        <v>94,7700</v>
      </c>
      <c r="M38" s="19" t="s">
        <v>21</v>
      </c>
    </row>
    <row r="40" spans="1:13" ht="15">
      <c r="E40" s="9"/>
    </row>
    <row r="41" spans="1:13" ht="15">
      <c r="E41" s="9"/>
    </row>
    <row r="42" spans="1:13" ht="18">
      <c r="A42" s="10" t="s">
        <v>36</v>
      </c>
      <c r="B42" s="10"/>
    </row>
    <row r="43" spans="1:13" ht="15">
      <c r="A43" s="11" t="s">
        <v>184</v>
      </c>
      <c r="B43" s="11"/>
    </row>
    <row r="44" spans="1:13" ht="14.25">
      <c r="A44" s="13"/>
      <c r="B44" s="14" t="s">
        <v>185</v>
      </c>
    </row>
    <row r="45" spans="1:13" ht="15">
      <c r="A45" s="15" t="s">
        <v>39</v>
      </c>
      <c r="B45" s="15" t="s">
        <v>40</v>
      </c>
      <c r="C45" s="15" t="s">
        <v>41</v>
      </c>
      <c r="D45" s="15" t="s">
        <v>42</v>
      </c>
      <c r="E45" s="15" t="s">
        <v>43</v>
      </c>
    </row>
    <row r="46" spans="1:13">
      <c r="A46" s="12" t="s">
        <v>75</v>
      </c>
      <c r="B46" s="5" t="s">
        <v>186</v>
      </c>
      <c r="C46" s="5" t="s">
        <v>187</v>
      </c>
      <c r="D46" s="5" t="s">
        <v>81</v>
      </c>
      <c r="E46" s="16" t="s">
        <v>188</v>
      </c>
    </row>
    <row r="48" spans="1:13" ht="14.25">
      <c r="A48" s="13"/>
      <c r="B48" s="14" t="s">
        <v>189</v>
      </c>
    </row>
    <row r="49" spans="1:5" ht="15">
      <c r="A49" s="15" t="s">
        <v>39</v>
      </c>
      <c r="B49" s="15" t="s">
        <v>40</v>
      </c>
      <c r="C49" s="15" t="s">
        <v>41</v>
      </c>
      <c r="D49" s="15" t="s">
        <v>42</v>
      </c>
      <c r="E49" s="15" t="s">
        <v>43</v>
      </c>
    </row>
    <row r="50" spans="1:5">
      <c r="A50" s="12" t="s">
        <v>83</v>
      </c>
      <c r="B50" s="5" t="s">
        <v>44</v>
      </c>
      <c r="C50" s="5" t="s">
        <v>80</v>
      </c>
      <c r="D50" s="5" t="s">
        <v>88</v>
      </c>
      <c r="E50" s="16" t="s">
        <v>190</v>
      </c>
    </row>
    <row r="51" spans="1:5">
      <c r="A51" s="12" t="s">
        <v>90</v>
      </c>
      <c r="B51" s="5" t="s">
        <v>44</v>
      </c>
      <c r="C51" s="5" t="s">
        <v>191</v>
      </c>
      <c r="D51" s="5" t="s">
        <v>80</v>
      </c>
      <c r="E51" s="16" t="s">
        <v>192</v>
      </c>
    </row>
    <row r="54" spans="1:5" ht="15">
      <c r="A54" s="11" t="s">
        <v>37</v>
      </c>
      <c r="B54" s="11"/>
    </row>
    <row r="55" spans="1:5" ht="14.25">
      <c r="A55" s="13"/>
      <c r="B55" s="14" t="s">
        <v>47</v>
      </c>
    </row>
    <row r="56" spans="1:5" ht="15">
      <c r="A56" s="15" t="s">
        <v>39</v>
      </c>
      <c r="B56" s="15" t="s">
        <v>40</v>
      </c>
      <c r="C56" s="15" t="s">
        <v>41</v>
      </c>
      <c r="D56" s="15" t="s">
        <v>42</v>
      </c>
      <c r="E56" s="15" t="s">
        <v>43</v>
      </c>
    </row>
    <row r="57" spans="1:5">
      <c r="A57" s="12" t="s">
        <v>140</v>
      </c>
      <c r="B57" s="5" t="s">
        <v>47</v>
      </c>
      <c r="C57" s="5" t="s">
        <v>68</v>
      </c>
      <c r="D57" s="5" t="s">
        <v>147</v>
      </c>
      <c r="E57" s="16" t="s">
        <v>193</v>
      </c>
    </row>
    <row r="58" spans="1:5">
      <c r="A58" s="12" t="s">
        <v>179</v>
      </c>
      <c r="B58" s="5" t="s">
        <v>47</v>
      </c>
      <c r="C58" s="5" t="s">
        <v>194</v>
      </c>
      <c r="D58" s="5" t="s">
        <v>145</v>
      </c>
      <c r="E58" s="16" t="s">
        <v>195</v>
      </c>
    </row>
    <row r="59" spans="1:5">
      <c r="A59" s="12" t="s">
        <v>107</v>
      </c>
      <c r="B59" s="5" t="s">
        <v>47</v>
      </c>
      <c r="C59" s="5" t="s">
        <v>71</v>
      </c>
      <c r="D59" s="5" t="s">
        <v>20</v>
      </c>
      <c r="E59" s="16" t="s">
        <v>196</v>
      </c>
    </row>
    <row r="60" spans="1:5">
      <c r="A60" s="12" t="s">
        <v>148</v>
      </c>
      <c r="B60" s="5" t="s">
        <v>47</v>
      </c>
      <c r="C60" s="5" t="s">
        <v>68</v>
      </c>
      <c r="D60" s="5" t="s">
        <v>152</v>
      </c>
      <c r="E60" s="16" t="s">
        <v>197</v>
      </c>
    </row>
    <row r="61" spans="1:5">
      <c r="A61" s="12" t="s">
        <v>112</v>
      </c>
      <c r="B61" s="5" t="s">
        <v>47</v>
      </c>
      <c r="C61" s="5" t="s">
        <v>71</v>
      </c>
      <c r="D61" s="5" t="s">
        <v>19</v>
      </c>
      <c r="E61" s="16" t="s">
        <v>198</v>
      </c>
    </row>
    <row r="62" spans="1:5">
      <c r="A62" s="12" t="s">
        <v>117</v>
      </c>
      <c r="B62" s="5" t="s">
        <v>47</v>
      </c>
      <c r="C62" s="5" t="s">
        <v>71</v>
      </c>
      <c r="D62" s="5" t="s">
        <v>124</v>
      </c>
      <c r="E62" s="16" t="s">
        <v>199</v>
      </c>
    </row>
    <row r="63" spans="1:5">
      <c r="A63" s="12" t="s">
        <v>154</v>
      </c>
      <c r="B63" s="5" t="s">
        <v>47</v>
      </c>
      <c r="C63" s="5" t="s">
        <v>68</v>
      </c>
      <c r="D63" s="5" t="s">
        <v>130</v>
      </c>
      <c r="E63" s="16" t="s">
        <v>200</v>
      </c>
    </row>
    <row r="64" spans="1:5">
      <c r="A64" s="12" t="s">
        <v>125</v>
      </c>
      <c r="B64" s="5" t="s">
        <v>47</v>
      </c>
      <c r="C64" s="5" t="s">
        <v>71</v>
      </c>
      <c r="D64" s="5" t="s">
        <v>129</v>
      </c>
      <c r="E64" s="16" t="s">
        <v>201</v>
      </c>
    </row>
    <row r="65" spans="1:5">
      <c r="A65" s="12" t="s">
        <v>101</v>
      </c>
      <c r="B65" s="5" t="s">
        <v>47</v>
      </c>
      <c r="C65" s="5" t="s">
        <v>48</v>
      </c>
      <c r="D65" s="5" t="s">
        <v>105</v>
      </c>
      <c r="E65" s="16" t="s">
        <v>202</v>
      </c>
    </row>
    <row r="67" spans="1:5" ht="14.25">
      <c r="A67" s="13"/>
      <c r="B67" s="14" t="s">
        <v>203</v>
      </c>
    </row>
    <row r="68" spans="1:5" ht="15">
      <c r="A68" s="15" t="s">
        <v>39</v>
      </c>
      <c r="B68" s="15" t="s">
        <v>40</v>
      </c>
      <c r="C68" s="15" t="s">
        <v>41</v>
      </c>
      <c r="D68" s="15" t="s">
        <v>42</v>
      </c>
      <c r="E68" s="15" t="s">
        <v>43</v>
      </c>
    </row>
    <row r="69" spans="1:5">
      <c r="A69" s="12" t="s">
        <v>169</v>
      </c>
      <c r="B69" s="5" t="s">
        <v>204</v>
      </c>
      <c r="C69" s="5" t="s">
        <v>29</v>
      </c>
      <c r="D69" s="5" t="s">
        <v>129</v>
      </c>
      <c r="E69" s="16" t="s">
        <v>205</v>
      </c>
    </row>
    <row r="70" spans="1:5">
      <c r="A70" s="12" t="s">
        <v>159</v>
      </c>
      <c r="B70" s="5" t="s">
        <v>206</v>
      </c>
      <c r="C70" s="5" t="s">
        <v>68</v>
      </c>
      <c r="D70" s="5" t="s">
        <v>105</v>
      </c>
      <c r="E70" s="16" t="s">
        <v>207</v>
      </c>
    </row>
    <row r="71" spans="1:5">
      <c r="A71" s="12" t="s">
        <v>163</v>
      </c>
      <c r="B71" s="5" t="s">
        <v>208</v>
      </c>
      <c r="C71" s="5" t="s">
        <v>29</v>
      </c>
      <c r="D71" s="5" t="s">
        <v>35</v>
      </c>
      <c r="E71" s="16" t="s">
        <v>209</v>
      </c>
    </row>
    <row r="72" spans="1:5">
      <c r="A72" s="12" t="s">
        <v>131</v>
      </c>
      <c r="B72" s="5" t="s">
        <v>208</v>
      </c>
      <c r="C72" s="5" t="s">
        <v>71</v>
      </c>
      <c r="D72" s="5" t="s">
        <v>19</v>
      </c>
      <c r="E72" s="16" t="s">
        <v>210</v>
      </c>
    </row>
    <row r="73" spans="1:5">
      <c r="A73" s="12" t="s">
        <v>136</v>
      </c>
      <c r="B73" s="5" t="s">
        <v>208</v>
      </c>
      <c r="C73" s="5" t="s">
        <v>71</v>
      </c>
      <c r="D73" s="5" t="s">
        <v>124</v>
      </c>
      <c r="E73" s="16" t="s">
        <v>211</v>
      </c>
    </row>
  </sheetData>
  <mergeCells count="19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A14:L14"/>
    <mergeCell ref="A18:L18"/>
    <mergeCell ref="A26:L26"/>
    <mergeCell ref="A32:L32"/>
    <mergeCell ref="A36:L36"/>
    <mergeCell ref="K3:K4"/>
    <mergeCell ref="L3:L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8" width="5.5703125" style="4" bestFit="1" customWidth="1"/>
    <col min="9" max="10" width="6.570312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9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3" customFormat="1" ht="62.1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0</v>
      </c>
      <c r="B3" s="37" t="s">
        <v>6</v>
      </c>
      <c r="C3" s="37" t="s">
        <v>8</v>
      </c>
      <c r="D3" s="39" t="s">
        <v>10</v>
      </c>
      <c r="E3" s="39" t="s">
        <v>4</v>
      </c>
      <c r="F3" s="39" t="s">
        <v>7</v>
      </c>
      <c r="G3" s="39" t="s">
        <v>1</v>
      </c>
      <c r="H3" s="39"/>
      <c r="I3" s="39"/>
      <c r="J3" s="39"/>
      <c r="K3" s="39" t="s">
        <v>50</v>
      </c>
      <c r="L3" s="39" t="s">
        <v>3</v>
      </c>
      <c r="M3" s="40" t="s">
        <v>2</v>
      </c>
    </row>
    <row r="4" spans="1:13" s="1" customFormat="1" ht="21" customHeight="1" thickBot="1">
      <c r="A4" s="36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5</v>
      </c>
      <c r="K4" s="38"/>
      <c r="L4" s="38"/>
      <c r="M4" s="41"/>
    </row>
    <row r="5" spans="1:13" ht="15">
      <c r="A5" s="42" t="s">
        <v>52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54</v>
      </c>
      <c r="B6" s="6" t="s">
        <v>55</v>
      </c>
      <c r="C6" s="6" t="s">
        <v>56</v>
      </c>
      <c r="D6" s="6" t="str">
        <f>"0,6109"</f>
        <v>0,6109</v>
      </c>
      <c r="E6" s="6" t="s">
        <v>16</v>
      </c>
      <c r="F6" s="6" t="s">
        <v>17</v>
      </c>
      <c r="G6" s="8" t="s">
        <v>57</v>
      </c>
      <c r="H6" s="8" t="s">
        <v>58</v>
      </c>
      <c r="I6" s="8" t="s">
        <v>59</v>
      </c>
      <c r="J6" s="7"/>
      <c r="K6" s="6" t="str">
        <f>"210,0"</f>
        <v>210,0</v>
      </c>
      <c r="L6" s="8" t="str">
        <f>"128,2995"</f>
        <v>128,2995</v>
      </c>
      <c r="M6" s="6" t="s">
        <v>21</v>
      </c>
    </row>
    <row r="8" spans="1:13" ht="15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>
      <c r="A9" s="6" t="s">
        <v>62</v>
      </c>
      <c r="B9" s="6" t="s">
        <v>63</v>
      </c>
      <c r="C9" s="6" t="s">
        <v>64</v>
      </c>
      <c r="D9" s="6" t="str">
        <f>"0,5616"</f>
        <v>0,5616</v>
      </c>
      <c r="E9" s="6" t="s">
        <v>16</v>
      </c>
      <c r="F9" s="6" t="s">
        <v>65</v>
      </c>
      <c r="G9" s="7" t="s">
        <v>66</v>
      </c>
      <c r="H9" s="7" t="s">
        <v>66</v>
      </c>
      <c r="I9" s="26" t="s">
        <v>221</v>
      </c>
      <c r="J9" s="8" t="s">
        <v>67</v>
      </c>
      <c r="K9" s="6" t="str">
        <f>"322,5"</f>
        <v>322,5</v>
      </c>
      <c r="L9" s="8" t="str">
        <f>"181,1160"</f>
        <v>181,1160</v>
      </c>
      <c r="M9" s="6" t="s">
        <v>21</v>
      </c>
    </row>
    <row r="11" spans="1:13" ht="15">
      <c r="E11" s="9"/>
    </row>
    <row r="12" spans="1:13" ht="15">
      <c r="E12" s="9"/>
    </row>
    <row r="13" spans="1:13" ht="18">
      <c r="A13" s="10" t="s">
        <v>36</v>
      </c>
      <c r="B13" s="10"/>
    </row>
    <row r="14" spans="1:13" ht="15">
      <c r="A14" s="11" t="s">
        <v>37</v>
      </c>
      <c r="B14" s="11"/>
      <c r="F14" s="28"/>
    </row>
    <row r="15" spans="1:13" ht="14.25">
      <c r="A15" s="13"/>
      <c r="B15" s="14" t="s">
        <v>47</v>
      </c>
    </row>
    <row r="16" spans="1:13" ht="15">
      <c r="A16" s="15" t="s">
        <v>39</v>
      </c>
      <c r="B16" s="15" t="s">
        <v>40</v>
      </c>
      <c r="C16" s="15" t="s">
        <v>41</v>
      </c>
      <c r="D16" s="15" t="s">
        <v>42</v>
      </c>
      <c r="E16" s="15" t="s">
        <v>43</v>
      </c>
    </row>
    <row r="17" spans="1:5">
      <c r="A17" s="12" t="s">
        <v>61</v>
      </c>
      <c r="B17" s="5" t="s">
        <v>47</v>
      </c>
      <c r="C17" s="5" t="s">
        <v>68</v>
      </c>
      <c r="D17" s="5" t="s">
        <v>69</v>
      </c>
      <c r="E17" s="16" t="s">
        <v>70</v>
      </c>
    </row>
    <row r="18" spans="1:5">
      <c r="A18" s="12" t="s">
        <v>53</v>
      </c>
      <c r="B18" s="5" t="s">
        <v>47</v>
      </c>
      <c r="C18" s="5" t="s">
        <v>71</v>
      </c>
      <c r="D18" s="5" t="s">
        <v>59</v>
      </c>
      <c r="E18" s="16" t="s">
        <v>72</v>
      </c>
    </row>
  </sheetData>
  <mergeCells count="13"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4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3" customFormat="1" ht="62.1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0</v>
      </c>
      <c r="B3" s="37" t="s">
        <v>6</v>
      </c>
      <c r="C3" s="37" t="s">
        <v>8</v>
      </c>
      <c r="D3" s="39" t="s">
        <v>10</v>
      </c>
      <c r="E3" s="39" t="s">
        <v>4</v>
      </c>
      <c r="F3" s="39" t="s">
        <v>7</v>
      </c>
      <c r="G3" s="39" t="s">
        <v>1</v>
      </c>
      <c r="H3" s="39"/>
      <c r="I3" s="39"/>
      <c r="J3" s="39"/>
      <c r="K3" s="39" t="s">
        <v>50</v>
      </c>
      <c r="L3" s="39" t="s">
        <v>3</v>
      </c>
      <c r="M3" s="40" t="s">
        <v>2</v>
      </c>
    </row>
    <row r="4" spans="1:13" s="1" customFormat="1" ht="21" customHeight="1" thickBot="1">
      <c r="A4" s="36"/>
      <c r="B4" s="38"/>
      <c r="C4" s="38"/>
      <c r="D4" s="38"/>
      <c r="E4" s="38"/>
      <c r="F4" s="38"/>
      <c r="G4" s="2">
        <v>1</v>
      </c>
      <c r="H4" s="2">
        <v>2</v>
      </c>
      <c r="I4" s="2">
        <v>3</v>
      </c>
      <c r="J4" s="2" t="s">
        <v>5</v>
      </c>
      <c r="K4" s="38"/>
      <c r="L4" s="38"/>
      <c r="M4" s="41"/>
    </row>
    <row r="5" spans="1:13" ht="15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13</v>
      </c>
      <c r="B6" s="6" t="s">
        <v>14</v>
      </c>
      <c r="C6" s="6" t="s">
        <v>15</v>
      </c>
      <c r="D6" s="6" t="str">
        <f>"0,7188"</f>
        <v>0,7188</v>
      </c>
      <c r="E6" s="6" t="s">
        <v>16</v>
      </c>
      <c r="F6" s="6" t="s">
        <v>17</v>
      </c>
      <c r="G6" s="8" t="s">
        <v>18</v>
      </c>
      <c r="H6" s="8" t="s">
        <v>19</v>
      </c>
      <c r="I6" s="7" t="s">
        <v>20</v>
      </c>
      <c r="J6" s="7"/>
      <c r="K6" s="6" t="str">
        <f>"155,0"</f>
        <v>155,0</v>
      </c>
      <c r="L6" s="8" t="str">
        <f>"111,4063"</f>
        <v>111,4063</v>
      </c>
      <c r="M6" s="6" t="s">
        <v>21</v>
      </c>
    </row>
    <row r="8" spans="1:13" ht="15">
      <c r="A8" s="43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>
      <c r="A9" s="6" t="s">
        <v>24</v>
      </c>
      <c r="B9" s="6" t="s">
        <v>25</v>
      </c>
      <c r="C9" s="6" t="s">
        <v>26</v>
      </c>
      <c r="D9" s="6" t="str">
        <f>"0,6246"</f>
        <v>0,6246</v>
      </c>
      <c r="E9" s="6" t="s">
        <v>16</v>
      </c>
      <c r="F9" s="6" t="s">
        <v>17</v>
      </c>
      <c r="G9" s="8" t="s">
        <v>27</v>
      </c>
      <c r="H9" s="8" t="s">
        <v>28</v>
      </c>
      <c r="I9" s="8" t="s">
        <v>29</v>
      </c>
      <c r="J9" s="7"/>
      <c r="K9" s="6" t="str">
        <f>"110,0"</f>
        <v>110,0</v>
      </c>
      <c r="L9" s="8" t="str">
        <f>"69,3931"</f>
        <v>69,3931</v>
      </c>
      <c r="M9" s="6" t="s">
        <v>21</v>
      </c>
    </row>
    <row r="11" spans="1:13" ht="15">
      <c r="A11" s="43" t="s">
        <v>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3">
      <c r="A12" s="6" t="s">
        <v>31</v>
      </c>
      <c r="B12" s="6" t="s">
        <v>32</v>
      </c>
      <c r="C12" s="6" t="s">
        <v>33</v>
      </c>
      <c r="D12" s="6" t="str">
        <f>"0,5398"</f>
        <v>0,5398</v>
      </c>
      <c r="E12" s="6" t="s">
        <v>16</v>
      </c>
      <c r="F12" s="6" t="s">
        <v>34</v>
      </c>
      <c r="G12" s="7" t="s">
        <v>35</v>
      </c>
      <c r="H12" s="7" t="s">
        <v>35</v>
      </c>
      <c r="I12" s="7" t="s">
        <v>35</v>
      </c>
      <c r="J12" s="7"/>
      <c r="K12" s="6" t="str">
        <f>"0,0"</f>
        <v>0,0</v>
      </c>
      <c r="L12" s="8" t="str">
        <f>"0,0000"</f>
        <v>0,0000</v>
      </c>
      <c r="M12" s="6" t="s">
        <v>21</v>
      </c>
    </row>
    <row r="14" spans="1:13" ht="15">
      <c r="E14" s="9"/>
    </row>
    <row r="15" spans="1:13" ht="15">
      <c r="E15" s="9"/>
    </row>
    <row r="16" spans="1:13" ht="18">
      <c r="A16" s="10" t="s">
        <v>36</v>
      </c>
      <c r="B16" s="10"/>
    </row>
    <row r="17" spans="1:5" ht="15">
      <c r="A17" s="11" t="s">
        <v>37</v>
      </c>
      <c r="B17" s="11"/>
    </row>
    <row r="18" spans="1:5" ht="14.25">
      <c r="A18" s="13"/>
      <c r="B18" s="14" t="s">
        <v>38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>
      <c r="A20" s="12" t="s">
        <v>23</v>
      </c>
      <c r="B20" s="5" t="s">
        <v>44</v>
      </c>
      <c r="C20" s="5" t="s">
        <v>45</v>
      </c>
      <c r="D20" s="5" t="s">
        <v>29</v>
      </c>
      <c r="E20" s="16" t="s">
        <v>46</v>
      </c>
    </row>
    <row r="22" spans="1:5" ht="14.25">
      <c r="A22" s="13"/>
      <c r="B22" s="14" t="s">
        <v>47</v>
      </c>
    </row>
    <row r="23" spans="1:5" ht="15">
      <c r="A23" s="15" t="s">
        <v>39</v>
      </c>
      <c r="B23" s="15" t="s">
        <v>40</v>
      </c>
      <c r="C23" s="15" t="s">
        <v>41</v>
      </c>
      <c r="D23" s="15" t="s">
        <v>42</v>
      </c>
      <c r="E23" s="15" t="s">
        <v>43</v>
      </c>
    </row>
    <row r="24" spans="1:5">
      <c r="A24" s="12" t="s">
        <v>12</v>
      </c>
      <c r="B24" s="5" t="s">
        <v>47</v>
      </c>
      <c r="C24" s="5" t="s">
        <v>48</v>
      </c>
      <c r="D24" s="5" t="s">
        <v>19</v>
      </c>
      <c r="E24" s="16" t="s">
        <v>49</v>
      </c>
    </row>
  </sheetData>
  <mergeCells count="14">
    <mergeCell ref="F3:F4"/>
    <mergeCell ref="E3:E4"/>
    <mergeCell ref="D3:D4"/>
    <mergeCell ref="K3:K4"/>
    <mergeCell ref="L3:L4"/>
    <mergeCell ref="A5:L5"/>
    <mergeCell ref="A8:L8"/>
    <mergeCell ref="A11:L11"/>
    <mergeCell ref="A1:M2"/>
    <mergeCell ref="G3:J3"/>
    <mergeCell ref="A3:A4"/>
    <mergeCell ref="B3:B4"/>
    <mergeCell ref="C3:C4"/>
    <mergeCell ref="M3:M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F21" sqref="F21"/>
    </sheetView>
  </sheetViews>
  <sheetFormatPr defaultRowHeight="12.75"/>
  <cols>
    <col min="1" max="1" width="26" style="5" bestFit="1" customWidth="1"/>
    <col min="2" max="2" width="28.42578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28515625" style="5" bestFit="1" customWidth="1"/>
    <col min="7" max="7" width="4.5703125" style="4" bestFit="1" customWidth="1"/>
    <col min="8" max="8" width="5.5703125" style="52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29" t="s">
        <v>222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3" customFormat="1" ht="62.1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>
      <c r="A3" s="35" t="s">
        <v>0</v>
      </c>
      <c r="B3" s="37" t="s">
        <v>6</v>
      </c>
      <c r="C3" s="37" t="s">
        <v>8</v>
      </c>
      <c r="D3" s="39"/>
      <c r="E3" s="39" t="s">
        <v>4</v>
      </c>
      <c r="F3" s="39" t="s">
        <v>7</v>
      </c>
      <c r="G3" s="39" t="s">
        <v>223</v>
      </c>
      <c r="H3" s="39"/>
      <c r="I3" s="39" t="s">
        <v>224</v>
      </c>
      <c r="J3" s="39" t="s">
        <v>3</v>
      </c>
      <c r="K3" s="40" t="s">
        <v>2</v>
      </c>
    </row>
    <row r="4" spans="1:11" s="1" customFormat="1" ht="21" customHeight="1" thickBot="1">
      <c r="A4" s="36"/>
      <c r="B4" s="38"/>
      <c r="C4" s="38"/>
      <c r="D4" s="38"/>
      <c r="E4" s="38"/>
      <c r="F4" s="38"/>
      <c r="G4" s="2" t="s">
        <v>225</v>
      </c>
      <c r="H4" s="44" t="s">
        <v>226</v>
      </c>
      <c r="I4" s="38"/>
      <c r="J4" s="38"/>
      <c r="K4" s="41"/>
    </row>
    <row r="5" spans="1:11" ht="15">
      <c r="A5" s="42" t="s">
        <v>227</v>
      </c>
      <c r="B5" s="42"/>
      <c r="C5" s="42"/>
      <c r="D5" s="42"/>
      <c r="E5" s="42"/>
      <c r="F5" s="42"/>
      <c r="G5" s="42"/>
      <c r="H5" s="42"/>
      <c r="I5" s="42"/>
      <c r="J5" s="42"/>
    </row>
    <row r="6" spans="1:11">
      <c r="A6" s="45" t="s">
        <v>228</v>
      </c>
      <c r="B6" s="46" t="s">
        <v>229</v>
      </c>
      <c r="C6" s="46" t="s">
        <v>230</v>
      </c>
      <c r="D6" s="46"/>
      <c r="E6" s="46" t="s">
        <v>16</v>
      </c>
      <c r="F6" s="46" t="s">
        <v>111</v>
      </c>
      <c r="G6" s="47" t="s">
        <v>95</v>
      </c>
      <c r="H6" s="48" t="s">
        <v>231</v>
      </c>
      <c r="I6" s="46" t="str">
        <f>"6710,0"</f>
        <v>6710,0</v>
      </c>
      <c r="J6" s="49" t="s">
        <v>232</v>
      </c>
      <c r="K6" s="50" t="s">
        <v>21</v>
      </c>
    </row>
    <row r="7" spans="1:11">
      <c r="A7" s="51" t="s">
        <v>233</v>
      </c>
      <c r="B7" s="5" t="s">
        <v>234</v>
      </c>
      <c r="C7" s="5" t="s">
        <v>235</v>
      </c>
      <c r="E7" s="5" t="s">
        <v>236</v>
      </c>
      <c r="F7" s="5" t="s">
        <v>237</v>
      </c>
      <c r="G7" s="4" t="s">
        <v>95</v>
      </c>
      <c r="H7" s="52" t="s">
        <v>238</v>
      </c>
      <c r="I7" s="5" t="str">
        <f>"5665,0"</f>
        <v>5665,0</v>
      </c>
      <c r="J7" s="53" t="s">
        <v>239</v>
      </c>
      <c r="K7" s="54" t="s">
        <v>21</v>
      </c>
    </row>
    <row r="8" spans="1:11">
      <c r="A8" s="51" t="s">
        <v>240</v>
      </c>
      <c r="B8" s="5" t="s">
        <v>241</v>
      </c>
      <c r="C8" s="5" t="s">
        <v>242</v>
      </c>
      <c r="E8" s="5" t="s">
        <v>236</v>
      </c>
      <c r="F8" s="5" t="s">
        <v>243</v>
      </c>
      <c r="G8" s="4" t="s">
        <v>95</v>
      </c>
      <c r="H8" s="52" t="s">
        <v>244</v>
      </c>
      <c r="I8" s="27" t="s">
        <v>245</v>
      </c>
      <c r="J8" s="53" t="s">
        <v>246</v>
      </c>
      <c r="K8" s="54" t="s">
        <v>21</v>
      </c>
    </row>
    <row r="9" spans="1:11">
      <c r="A9" s="51" t="s">
        <v>247</v>
      </c>
      <c r="B9" s="5" t="s">
        <v>248</v>
      </c>
      <c r="C9" s="5" t="s">
        <v>249</v>
      </c>
      <c r="E9" s="5" t="s">
        <v>236</v>
      </c>
      <c r="F9" s="5" t="s">
        <v>87</v>
      </c>
      <c r="G9" s="4" t="s">
        <v>95</v>
      </c>
      <c r="H9" s="52" t="s">
        <v>250</v>
      </c>
      <c r="I9" s="5" t="str">
        <f>"6105,0"</f>
        <v>6105,0</v>
      </c>
      <c r="J9" s="53" t="s">
        <v>251</v>
      </c>
      <c r="K9" s="54" t="s">
        <v>21</v>
      </c>
    </row>
    <row r="10" spans="1:11">
      <c r="A10" s="55" t="s">
        <v>252</v>
      </c>
      <c r="B10" s="5" t="s">
        <v>253</v>
      </c>
      <c r="C10" s="5" t="s">
        <v>254</v>
      </c>
      <c r="E10" s="5" t="s">
        <v>236</v>
      </c>
      <c r="F10" s="5" t="s">
        <v>255</v>
      </c>
      <c r="G10" s="4" t="s">
        <v>95</v>
      </c>
      <c r="H10" s="52" t="s">
        <v>256</v>
      </c>
      <c r="I10" s="5" t="str">
        <f>"4290,0"</f>
        <v>4290,0</v>
      </c>
      <c r="J10" s="53" t="s">
        <v>257</v>
      </c>
      <c r="K10" s="54" t="s">
        <v>21</v>
      </c>
    </row>
    <row r="11" spans="1:11">
      <c r="A11" s="51" t="s">
        <v>258</v>
      </c>
      <c r="B11" s="5" t="s">
        <v>259</v>
      </c>
      <c r="C11" s="5" t="s">
        <v>260</v>
      </c>
      <c r="E11" s="5" t="s">
        <v>236</v>
      </c>
      <c r="F11" s="5" t="s">
        <v>111</v>
      </c>
      <c r="G11" s="4" t="s">
        <v>95</v>
      </c>
      <c r="H11" s="52" t="s">
        <v>261</v>
      </c>
      <c r="I11" s="5" t="str">
        <f>"4015,0"</f>
        <v>4015,0</v>
      </c>
      <c r="J11" s="53" t="s">
        <v>262</v>
      </c>
      <c r="K11" s="54" t="s">
        <v>21</v>
      </c>
    </row>
    <row r="12" spans="1:11">
      <c r="A12" s="51" t="s">
        <v>263</v>
      </c>
      <c r="B12" s="5" t="s">
        <v>264</v>
      </c>
      <c r="C12" s="5" t="s">
        <v>265</v>
      </c>
      <c r="E12" s="5" t="s">
        <v>236</v>
      </c>
      <c r="F12" s="5" t="s">
        <v>266</v>
      </c>
      <c r="G12" s="4" t="s">
        <v>95</v>
      </c>
      <c r="H12" s="52" t="s">
        <v>256</v>
      </c>
      <c r="I12" s="5" t="str">
        <f>"4290,0"</f>
        <v>4290,0</v>
      </c>
      <c r="J12" s="53" t="s">
        <v>267</v>
      </c>
      <c r="K12" s="54" t="s">
        <v>21</v>
      </c>
    </row>
    <row r="13" spans="1:11">
      <c r="A13" s="51" t="s">
        <v>268</v>
      </c>
      <c r="B13" s="5" t="s">
        <v>269</v>
      </c>
      <c r="C13" s="5" t="s">
        <v>270</v>
      </c>
      <c r="E13" s="5" t="s">
        <v>236</v>
      </c>
      <c r="F13" s="5" t="s">
        <v>111</v>
      </c>
      <c r="G13" s="4" t="s">
        <v>95</v>
      </c>
      <c r="H13" s="52" t="s">
        <v>27</v>
      </c>
      <c r="I13" s="5" t="str">
        <f>"5225,0"</f>
        <v>5225,0</v>
      </c>
      <c r="J13" s="53" t="s">
        <v>271</v>
      </c>
      <c r="K13" s="54" t="s">
        <v>21</v>
      </c>
    </row>
    <row r="14" spans="1:11">
      <c r="A14" s="51" t="s">
        <v>272</v>
      </c>
      <c r="B14" s="5" t="s">
        <v>273</v>
      </c>
      <c r="C14" s="5" t="s">
        <v>274</v>
      </c>
      <c r="E14" s="5" t="s">
        <v>16</v>
      </c>
      <c r="F14" s="5" t="s">
        <v>87</v>
      </c>
      <c r="G14" s="4" t="s">
        <v>95</v>
      </c>
      <c r="H14" s="52" t="s">
        <v>275</v>
      </c>
      <c r="I14" s="5" t="str">
        <f>"3795,0"</f>
        <v>3795,0</v>
      </c>
      <c r="J14" s="53" t="s">
        <v>276</v>
      </c>
      <c r="K14" s="54" t="s">
        <v>21</v>
      </c>
    </row>
    <row r="15" spans="1:11">
      <c r="A15" s="51" t="s">
        <v>277</v>
      </c>
      <c r="B15" s="5" t="s">
        <v>278</v>
      </c>
      <c r="C15" s="5" t="s">
        <v>279</v>
      </c>
      <c r="E15" s="5" t="s">
        <v>16</v>
      </c>
      <c r="F15" s="5" t="s">
        <v>17</v>
      </c>
      <c r="G15" s="4" t="s">
        <v>95</v>
      </c>
      <c r="H15" s="52" t="s">
        <v>88</v>
      </c>
      <c r="I15" s="5" t="str">
        <f>"3850,0"</f>
        <v>3850,0</v>
      </c>
      <c r="J15" s="53" t="s">
        <v>280</v>
      </c>
      <c r="K15" s="54" t="s">
        <v>21</v>
      </c>
    </row>
    <row r="16" spans="1:11">
      <c r="A16" s="51" t="s">
        <v>281</v>
      </c>
      <c r="B16" s="5" t="s">
        <v>282</v>
      </c>
      <c r="C16" s="5" t="s">
        <v>283</v>
      </c>
      <c r="E16" s="5" t="s">
        <v>236</v>
      </c>
      <c r="F16" s="5" t="s">
        <v>111</v>
      </c>
      <c r="G16" s="4" t="s">
        <v>95</v>
      </c>
      <c r="H16" s="52" t="s">
        <v>284</v>
      </c>
      <c r="I16" s="5" t="str">
        <f>"3685,0"</f>
        <v>3685,0</v>
      </c>
      <c r="J16" s="53" t="s">
        <v>285</v>
      </c>
      <c r="K16" s="54" t="s">
        <v>21</v>
      </c>
    </row>
    <row r="17" spans="1:11">
      <c r="A17" s="51" t="s">
        <v>286</v>
      </c>
      <c r="B17" s="5" t="s">
        <v>287</v>
      </c>
      <c r="C17" s="5" t="s">
        <v>288</v>
      </c>
      <c r="E17" s="5" t="s">
        <v>236</v>
      </c>
      <c r="F17" s="5" t="s">
        <v>111</v>
      </c>
      <c r="G17" s="4" t="s">
        <v>95</v>
      </c>
      <c r="H17" s="52" t="s">
        <v>95</v>
      </c>
      <c r="I17" s="5" t="str">
        <f>"3025,0"</f>
        <v>3025,0</v>
      </c>
      <c r="J17" s="53" t="s">
        <v>289</v>
      </c>
      <c r="K17" s="54" t="s">
        <v>21</v>
      </c>
    </row>
    <row r="18" spans="1:11">
      <c r="A18" s="51" t="s">
        <v>290</v>
      </c>
      <c r="B18" s="5" t="s">
        <v>291</v>
      </c>
      <c r="C18" s="5" t="s">
        <v>292</v>
      </c>
      <c r="E18" s="5" t="s">
        <v>16</v>
      </c>
      <c r="F18" s="5" t="s">
        <v>87</v>
      </c>
      <c r="G18" s="4" t="s">
        <v>95</v>
      </c>
      <c r="H18" s="52" t="s">
        <v>275</v>
      </c>
      <c r="I18" s="5" t="str">
        <f>"3795,0"</f>
        <v>3795,0</v>
      </c>
      <c r="J18" s="53" t="s">
        <v>293</v>
      </c>
      <c r="K18" s="54"/>
    </row>
    <row r="19" spans="1:11">
      <c r="A19" s="56" t="s">
        <v>294</v>
      </c>
      <c r="B19" s="57" t="s">
        <v>295</v>
      </c>
      <c r="C19" s="57" t="s">
        <v>296</v>
      </c>
      <c r="D19" s="57"/>
      <c r="E19" s="57" t="s">
        <v>16</v>
      </c>
      <c r="F19" s="57" t="s">
        <v>17</v>
      </c>
      <c r="G19" s="58" t="s">
        <v>95</v>
      </c>
      <c r="H19" s="59" t="s">
        <v>297</v>
      </c>
      <c r="I19" s="57" t="str">
        <f>"2365,0"</f>
        <v>2365,0</v>
      </c>
      <c r="J19" s="60" t="s">
        <v>298</v>
      </c>
      <c r="K19" s="61"/>
    </row>
    <row r="20" spans="1:11">
      <c r="K20" s="5" t="s">
        <v>21</v>
      </c>
    </row>
    <row r="29" spans="1:11">
      <c r="B29" s="4"/>
      <c r="C29" s="52"/>
      <c r="E29" s="4"/>
      <c r="H29" s="4"/>
      <c r="I29" s="4"/>
      <c r="K29" s="4"/>
    </row>
    <row r="30" spans="1:11">
      <c r="B30" s="4"/>
      <c r="C30" s="52"/>
      <c r="E30" s="4"/>
      <c r="H30" s="4"/>
      <c r="I30" s="4"/>
      <c r="K30" s="4"/>
    </row>
    <row r="31" spans="1:11">
      <c r="B31" s="4"/>
      <c r="C31" s="52"/>
      <c r="E31" s="4"/>
      <c r="H31" s="4"/>
      <c r="I31" s="4"/>
      <c r="K31" s="4"/>
    </row>
    <row r="32" spans="1:11">
      <c r="B32" s="4"/>
      <c r="C32" s="52"/>
      <c r="E32" s="4"/>
      <c r="H32" s="4"/>
      <c r="I32" s="4"/>
      <c r="K32" s="4"/>
    </row>
    <row r="33" spans="2:11">
      <c r="B33" s="4"/>
      <c r="C33" s="52"/>
      <c r="E33" s="4"/>
      <c r="H33" s="4"/>
      <c r="I33" s="4"/>
      <c r="K33" s="4"/>
    </row>
    <row r="34" spans="2:11">
      <c r="B34" s="4"/>
      <c r="C34" s="52"/>
      <c r="E34" s="4"/>
      <c r="H34" s="4"/>
      <c r="I34" s="4"/>
      <c r="K34" s="4"/>
    </row>
    <row r="35" spans="2:11">
      <c r="B35" s="4"/>
      <c r="C35" s="52"/>
      <c r="E35" s="4"/>
      <c r="H35" s="4"/>
      <c r="I35" s="4"/>
      <c r="K35" s="4"/>
    </row>
    <row r="36" spans="2:11">
      <c r="B36" s="4"/>
      <c r="C36" s="52"/>
      <c r="E36" s="4"/>
      <c r="H36" s="4"/>
      <c r="I36" s="4"/>
      <c r="K36" s="4"/>
    </row>
    <row r="37" spans="2:11">
      <c r="B37" s="4"/>
      <c r="C37" s="52"/>
      <c r="E37" s="4"/>
      <c r="H37" s="4"/>
      <c r="I37" s="4"/>
      <c r="K37" s="4"/>
    </row>
    <row r="38" spans="2:11">
      <c r="B38" s="4"/>
      <c r="C38" s="52"/>
      <c r="E38" s="4"/>
      <c r="H38" s="4"/>
      <c r="I38" s="4"/>
      <c r="K38" s="4"/>
    </row>
    <row r="39" spans="2:11">
      <c r="B39" s="4"/>
      <c r="C39" s="52"/>
      <c r="E39" s="4"/>
      <c r="H39" s="4"/>
      <c r="I39" s="4"/>
      <c r="K39" s="4"/>
    </row>
    <row r="40" spans="2:11">
      <c r="B40" s="4"/>
      <c r="C40" s="52"/>
      <c r="E40" s="4"/>
      <c r="H40" s="4"/>
      <c r="I40" s="4"/>
      <c r="K40" s="4"/>
    </row>
    <row r="41" spans="2:11">
      <c r="B41" s="4"/>
      <c r="C41" s="52"/>
      <c r="E41" s="4"/>
      <c r="H41" s="4"/>
      <c r="I41" s="4"/>
      <c r="K41" s="4"/>
    </row>
    <row r="42" spans="2:11">
      <c r="B42" s="4"/>
      <c r="C42" s="52"/>
      <c r="E42" s="4"/>
      <c r="H42" s="4"/>
      <c r="I42" s="4"/>
      <c r="K42" s="4"/>
    </row>
    <row r="43" spans="2:11">
      <c r="B43" s="4"/>
      <c r="C43" s="52"/>
      <c r="E43" s="4"/>
      <c r="H43" s="4"/>
      <c r="I43" s="4"/>
      <c r="K43" s="4"/>
    </row>
    <row r="44" spans="2:11">
      <c r="B44" s="4"/>
      <c r="C44" s="52"/>
      <c r="E44" s="4"/>
      <c r="H44" s="4"/>
      <c r="I44" s="4"/>
      <c r="K44" s="4"/>
    </row>
    <row r="45" spans="2:11">
      <c r="B45" s="4"/>
      <c r="C45" s="52"/>
      <c r="E45" s="4"/>
      <c r="H45" s="4"/>
      <c r="I45" s="4"/>
      <c r="K45" s="4"/>
    </row>
    <row r="46" spans="2:11">
      <c r="B46" s="4"/>
      <c r="C46" s="52"/>
      <c r="E46" s="4"/>
      <c r="H46" s="4"/>
      <c r="I46" s="4"/>
      <c r="K46" s="4"/>
    </row>
    <row r="47" spans="2:11">
      <c r="B47" s="4"/>
      <c r="C47" s="52"/>
      <c r="E47" s="4"/>
      <c r="H47" s="4"/>
      <c r="I47" s="4"/>
      <c r="K47" s="4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B9" sqref="B9"/>
    </sheetView>
  </sheetViews>
  <sheetFormatPr defaultRowHeight="12.75"/>
  <cols>
    <col min="1" max="1" width="31.85546875" style="5" bestFit="1" customWidth="1"/>
    <col min="2" max="2" width="26" style="5" bestFit="1" customWidth="1"/>
    <col min="3" max="3" width="14.7109375" style="5" bestFit="1" customWidth="1"/>
    <col min="4" max="4" width="9.28515625" style="5" bestFit="1" customWidth="1"/>
    <col min="5" max="5" width="22.7109375" style="5" bestFit="1" customWidth="1"/>
    <col min="6" max="6" width="29" style="5" bestFit="1" customWidth="1"/>
    <col min="7" max="7" width="5.5703125" style="4" bestFit="1" customWidth="1"/>
    <col min="8" max="8" width="4.5703125" style="52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29" t="s">
        <v>299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3" customFormat="1" ht="62.1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>
      <c r="A3" s="35" t="s">
        <v>0</v>
      </c>
      <c r="B3" s="37" t="s">
        <v>6</v>
      </c>
      <c r="C3" s="37" t="s">
        <v>8</v>
      </c>
      <c r="D3" s="39"/>
      <c r="E3" s="39" t="s">
        <v>4</v>
      </c>
      <c r="F3" s="39" t="s">
        <v>7</v>
      </c>
      <c r="G3" s="39" t="s">
        <v>223</v>
      </c>
      <c r="H3" s="39"/>
      <c r="I3" s="39" t="s">
        <v>224</v>
      </c>
      <c r="J3" s="39" t="s">
        <v>3</v>
      </c>
      <c r="K3" s="40" t="s">
        <v>2</v>
      </c>
    </row>
    <row r="4" spans="1:11" s="1" customFormat="1" ht="21" customHeight="1" thickBot="1">
      <c r="A4" s="36"/>
      <c r="B4" s="38"/>
      <c r="C4" s="38"/>
      <c r="D4" s="38"/>
      <c r="E4" s="38"/>
      <c r="F4" s="38"/>
      <c r="G4" s="2" t="s">
        <v>225</v>
      </c>
      <c r="H4" s="44" t="s">
        <v>226</v>
      </c>
      <c r="I4" s="38"/>
      <c r="J4" s="38"/>
      <c r="K4" s="41"/>
    </row>
    <row r="5" spans="1:11" ht="15">
      <c r="A5" s="42" t="s">
        <v>227</v>
      </c>
      <c r="B5" s="42"/>
      <c r="C5" s="42"/>
      <c r="D5" s="42"/>
      <c r="E5" s="42"/>
      <c r="F5" s="42"/>
      <c r="G5" s="42"/>
      <c r="H5" s="42"/>
      <c r="I5" s="42"/>
      <c r="J5" s="42"/>
    </row>
    <row r="6" spans="1:11">
      <c r="A6" s="6" t="s">
        <v>170</v>
      </c>
      <c r="B6" s="6" t="s">
        <v>300</v>
      </c>
      <c r="C6" s="6" t="s">
        <v>172</v>
      </c>
      <c r="D6" s="6"/>
      <c r="E6" s="6" t="s">
        <v>16</v>
      </c>
      <c r="F6" s="6" t="s">
        <v>173</v>
      </c>
      <c r="G6" s="8" t="s">
        <v>68</v>
      </c>
      <c r="H6" s="62" t="s">
        <v>301</v>
      </c>
      <c r="I6" s="6" t="str">
        <f>"1400,0"</f>
        <v>1400,0</v>
      </c>
      <c r="J6" s="26" t="s">
        <v>302</v>
      </c>
      <c r="K6" s="6" t="s">
        <v>21</v>
      </c>
    </row>
    <row r="8" spans="1:11" ht="15">
      <c r="E8" s="9"/>
    </row>
    <row r="9" spans="1:11" ht="15">
      <c r="E9" s="9"/>
    </row>
    <row r="10" spans="1:11">
      <c r="B10" s="4"/>
      <c r="C10" s="52"/>
      <c r="E10" s="4"/>
      <c r="H10" s="4"/>
      <c r="I10" s="4"/>
      <c r="K10" s="4"/>
    </row>
    <row r="11" spans="1:11">
      <c r="B11" s="4"/>
      <c r="C11" s="52"/>
      <c r="E11" s="4"/>
      <c r="H11" s="4"/>
      <c r="I11" s="4"/>
      <c r="K11" s="4"/>
    </row>
    <row r="12" spans="1:11">
      <c r="B12" s="4"/>
      <c r="C12" s="52"/>
      <c r="E12" s="4"/>
      <c r="H12" s="4"/>
      <c r="I12" s="4"/>
      <c r="K12" s="4"/>
    </row>
    <row r="13" spans="1:11">
      <c r="B13" s="4"/>
      <c r="C13" s="52"/>
      <c r="E13" s="4"/>
      <c r="H13" s="4"/>
      <c r="I13" s="4"/>
      <c r="K13" s="4"/>
    </row>
    <row r="14" spans="1:11">
      <c r="B14" s="4"/>
      <c r="C14" s="52"/>
      <c r="E14" s="4"/>
      <c r="H14" s="4"/>
      <c r="I14" s="4"/>
      <c r="K14" s="4"/>
    </row>
    <row r="15" spans="1:11">
      <c r="B15" s="4"/>
      <c r="C15" s="52"/>
      <c r="E15" s="4"/>
      <c r="H15" s="4"/>
      <c r="I15" s="4"/>
      <c r="K15" s="4"/>
    </row>
    <row r="16" spans="1:11">
      <c r="B16" s="4"/>
      <c r="C16" s="52"/>
      <c r="E16" s="4"/>
      <c r="H16" s="4"/>
      <c r="I16" s="4"/>
      <c r="K16" s="4"/>
    </row>
    <row r="17" spans="2:11">
      <c r="B17" s="4"/>
      <c r="C17" s="52"/>
      <c r="E17" s="4"/>
      <c r="H17" s="4"/>
      <c r="I17" s="4"/>
      <c r="K17" s="4"/>
    </row>
    <row r="18" spans="2:11">
      <c r="B18" s="4"/>
      <c r="C18" s="52"/>
      <c r="E18" s="4"/>
      <c r="H18" s="4"/>
      <c r="I18" s="4"/>
      <c r="K18" s="4"/>
    </row>
    <row r="19" spans="2:11">
      <c r="B19" s="4"/>
      <c r="C19" s="52"/>
      <c r="E19" s="4"/>
      <c r="H19" s="4"/>
      <c r="I19" s="4"/>
      <c r="K19" s="4"/>
    </row>
    <row r="20" spans="2:11">
      <c r="B20" s="4"/>
      <c r="C20" s="52"/>
      <c r="E20" s="4"/>
      <c r="H20" s="4"/>
      <c r="I20" s="4"/>
      <c r="K20" s="4"/>
    </row>
    <row r="21" spans="2:11">
      <c r="B21" s="4"/>
      <c r="C21" s="52"/>
      <c r="E21" s="4"/>
      <c r="H21" s="4"/>
      <c r="I21" s="4"/>
      <c r="K21" s="4"/>
    </row>
    <row r="22" spans="2:11">
      <c r="B22" s="4"/>
      <c r="C22" s="52"/>
      <c r="E22" s="4"/>
      <c r="H22" s="4"/>
      <c r="I22" s="4"/>
      <c r="K22" s="4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E20" sqref="E20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7" width="4.5703125" style="4" bestFit="1" customWidth="1"/>
    <col min="8" max="8" width="4.5703125" style="52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29" t="s">
        <v>303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3" customFormat="1" ht="62.1" customHeight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>
      <c r="A3" s="35" t="s">
        <v>0</v>
      </c>
      <c r="B3" s="37" t="s">
        <v>6</v>
      </c>
      <c r="C3" s="37" t="s">
        <v>8</v>
      </c>
      <c r="D3" s="39"/>
      <c r="E3" s="39" t="s">
        <v>4</v>
      </c>
      <c r="F3" s="39" t="s">
        <v>7</v>
      </c>
      <c r="G3" s="39" t="s">
        <v>223</v>
      </c>
      <c r="H3" s="39"/>
      <c r="I3" s="39" t="s">
        <v>224</v>
      </c>
      <c r="J3" s="39" t="s">
        <v>3</v>
      </c>
      <c r="K3" s="40" t="s">
        <v>2</v>
      </c>
    </row>
    <row r="4" spans="1:11" s="1" customFormat="1" ht="21" customHeight="1" thickBot="1">
      <c r="A4" s="36"/>
      <c r="B4" s="38"/>
      <c r="C4" s="38"/>
      <c r="D4" s="38"/>
      <c r="E4" s="38"/>
      <c r="F4" s="38"/>
      <c r="G4" s="2" t="s">
        <v>225</v>
      </c>
      <c r="H4" s="44" t="s">
        <v>226</v>
      </c>
      <c r="I4" s="38"/>
      <c r="J4" s="38"/>
      <c r="K4" s="41"/>
    </row>
    <row r="5" spans="1:11" ht="15">
      <c r="A5" s="42" t="s">
        <v>227</v>
      </c>
      <c r="B5" s="42"/>
      <c r="C5" s="42"/>
      <c r="D5" s="42"/>
      <c r="E5" s="42"/>
      <c r="F5" s="42"/>
      <c r="G5" s="42"/>
      <c r="H5" s="42"/>
      <c r="I5" s="42"/>
      <c r="J5" s="42"/>
    </row>
    <row r="6" spans="1:11">
      <c r="A6" s="6" t="s">
        <v>76</v>
      </c>
      <c r="B6" s="6" t="s">
        <v>304</v>
      </c>
      <c r="C6" s="6" t="s">
        <v>78</v>
      </c>
      <c r="D6" s="6"/>
      <c r="E6" s="6" t="s">
        <v>79</v>
      </c>
      <c r="F6" s="6" t="s">
        <v>17</v>
      </c>
      <c r="G6" s="8" t="s">
        <v>305</v>
      </c>
      <c r="H6" s="62" t="s">
        <v>306</v>
      </c>
      <c r="I6" s="6" t="str">
        <f>"1155,0"</f>
        <v>1155,0</v>
      </c>
      <c r="J6" s="26" t="s">
        <v>307</v>
      </c>
      <c r="K6" s="6" t="s">
        <v>21</v>
      </c>
    </row>
    <row r="8" spans="1:11" ht="15">
      <c r="E8" s="9"/>
    </row>
    <row r="9" spans="1:11" ht="15">
      <c r="E9" s="9"/>
    </row>
    <row r="10" spans="1:11" ht="18">
      <c r="A10" s="10" t="s">
        <v>36</v>
      </c>
      <c r="B10" s="10"/>
    </row>
    <row r="11" spans="1:11" ht="15">
      <c r="A11" s="11" t="s">
        <v>184</v>
      </c>
      <c r="B11" s="11"/>
    </row>
    <row r="12" spans="1:11" ht="14.25">
      <c r="A12" s="13"/>
      <c r="B12" s="14" t="s">
        <v>185</v>
      </c>
    </row>
    <row r="13" spans="1:11" ht="15">
      <c r="A13" s="15" t="s">
        <v>39</v>
      </c>
      <c r="B13" s="15" t="s">
        <v>40</v>
      </c>
      <c r="C13" s="15" t="s">
        <v>41</v>
      </c>
      <c r="D13" s="15" t="s">
        <v>42</v>
      </c>
      <c r="E13" s="15" t="s">
        <v>308</v>
      </c>
    </row>
    <row r="14" spans="1:11">
      <c r="A14" s="12" t="s">
        <v>75</v>
      </c>
      <c r="B14" s="4" t="s">
        <v>309</v>
      </c>
      <c r="C14" s="4" t="s">
        <v>310</v>
      </c>
      <c r="D14" s="4" t="s">
        <v>311</v>
      </c>
      <c r="E14" s="3" t="s">
        <v>307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Люб. жим софт экип.</vt:lpstr>
      <vt:lpstr>Люб. жим б.э.</vt:lpstr>
      <vt:lpstr>ПРО жим софт экип.</vt:lpstr>
      <vt:lpstr>ПРО жим б.э.</vt:lpstr>
      <vt:lpstr>РЖ ПРО 55 кг</vt:lpstr>
      <vt:lpstr>РЖ Люб. 100 кг</vt:lpstr>
      <vt:lpstr>РЖ Люб. жен. 35 кг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2017-05-14T16:52:44Z</dcterms:modified>
</cp:coreProperties>
</file>